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AGENDA_2023\MSZ\MsZ_priprava\2023_04_18_mimoriadne\07_bytovy_dom_MPCL\"/>
    </mc:Choice>
  </mc:AlternateContent>
  <bookViews>
    <workbookView xWindow="0" yWindow="0" windowWidth="28800" windowHeight="13125"/>
  </bookViews>
  <sheets>
    <sheet name="viditeľné stĺpce" sheetId="1" r:id="rId1"/>
    <sheet name="skryté stĺpce" sheetId="3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7" i="1" l="1"/>
  <c r="M45" i="1" s="1"/>
  <c r="M5" i="1"/>
  <c r="L45" i="1"/>
  <c r="K7" i="1"/>
  <c r="K45" i="1" s="1"/>
  <c r="K5" i="1"/>
  <c r="J45" i="1"/>
  <c r="L29" i="3" l="1"/>
  <c r="O45" i="3"/>
  <c r="M45" i="3"/>
  <c r="H43" i="3"/>
  <c r="G43" i="3"/>
  <c r="F43" i="3"/>
  <c r="F44" i="3" s="1"/>
  <c r="E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K29" i="3"/>
  <c r="J29" i="3"/>
  <c r="I29" i="3"/>
  <c r="I43" i="3" s="1"/>
  <c r="I26" i="3"/>
  <c r="H26" i="3"/>
  <c r="G26" i="3"/>
  <c r="G45" i="3" s="1"/>
  <c r="F26" i="3"/>
  <c r="F27" i="3" s="1"/>
  <c r="E26" i="3"/>
  <c r="I25" i="3"/>
  <c r="H22" i="3"/>
  <c r="H45" i="3" s="1"/>
  <c r="G22" i="3"/>
  <c r="F22" i="3"/>
  <c r="F23" i="3" s="1"/>
  <c r="I21" i="3"/>
  <c r="E21" i="3"/>
  <c r="E20" i="3"/>
  <c r="I20" i="3" s="1"/>
  <c r="I19" i="3"/>
  <c r="E19" i="3"/>
  <c r="E18" i="3"/>
  <c r="I18" i="3" s="1"/>
  <c r="H15" i="3"/>
  <c r="G15" i="3"/>
  <c r="F15" i="3"/>
  <c r="F16" i="3" s="1"/>
  <c r="E15" i="3"/>
  <c r="I14" i="3"/>
  <c r="I13" i="3"/>
  <c r="I15" i="3" s="1"/>
  <c r="H10" i="3"/>
  <c r="G10" i="3"/>
  <c r="F10" i="3"/>
  <c r="F11" i="3" s="1"/>
  <c r="E10" i="3"/>
  <c r="I9" i="3"/>
  <c r="I8" i="3"/>
  <c r="I7" i="3"/>
  <c r="I10" i="3" s="1"/>
  <c r="K5" i="3"/>
  <c r="J5" i="3"/>
  <c r="N5" i="3" s="1"/>
  <c r="I5" i="3"/>
  <c r="K7" i="3" l="1"/>
  <c r="L7" i="3" s="1"/>
  <c r="J7" i="3"/>
  <c r="N7" i="3" s="1"/>
  <c r="N45" i="3" s="1"/>
  <c r="I22" i="3"/>
  <c r="I45" i="3" s="1"/>
  <c r="E22" i="3"/>
  <c r="E45" i="3" s="1"/>
  <c r="L5" i="3"/>
  <c r="L45" i="3" s="1"/>
  <c r="F45" i="3"/>
  <c r="J45" i="3" l="1"/>
  <c r="K45" i="3"/>
</calcChain>
</file>

<file path=xl/sharedStrings.xml><?xml version="1.0" encoding="utf-8"?>
<sst xmlns="http://schemas.openxmlformats.org/spreadsheetml/2006/main" count="133" uniqueCount="74">
  <si>
    <t>U613 Výstavba nájomného bytu v bytovom dome</t>
  </si>
  <si>
    <t xml:space="preserve">U 6113 Verejný vodovod a vodovodná prípojka </t>
  </si>
  <si>
    <t xml:space="preserve">U 6123 Verejná kanalizácia a kanalizačná prípojka </t>
  </si>
  <si>
    <t xml:space="preserve">U 6143 Miestna komunikácia </t>
  </si>
  <si>
    <t xml:space="preserve">U 6153 Odstavná plocha </t>
  </si>
  <si>
    <t xml:space="preserve">SO 03.2 Parkoviská </t>
  </si>
  <si>
    <t xml:space="preserve">SO 13 Prekládka verejného vodovodu </t>
  </si>
  <si>
    <t>SO 08 Vodovodná prípojka</t>
  </si>
  <si>
    <t>SO 08.1 Požiarna voda</t>
  </si>
  <si>
    <t>SO 09 Prípojka splaškovej kanalizácie</t>
  </si>
  <si>
    <t>SO 10.2.1 Dažďová kanalizácia zo striech</t>
  </si>
  <si>
    <t>SO 03.3 Chodníky</t>
  </si>
  <si>
    <t>SO 03.1 Cesty</t>
  </si>
  <si>
    <t>SO 10.1.1 Dažďová kanalizácia zo spevnených plôch</t>
  </si>
  <si>
    <t>SO 06 Areálové osvetlenie</t>
  </si>
  <si>
    <t xml:space="preserve">SO 01 príprava územia a HTÚ </t>
  </si>
  <si>
    <t>SO 03.4 Spevnené plochy-Štrková plocha</t>
  </si>
  <si>
    <t xml:space="preserve">SO 03.5 Spevnené plochy-Plocha pre kontajnery </t>
  </si>
  <si>
    <t xml:space="preserve">SO 03.6 Spevnené plochy-Ihriská </t>
  </si>
  <si>
    <t>SO 03.7 Spevnené plochy-DDZ</t>
  </si>
  <si>
    <t xml:space="preserve">SO 04 Oporné múry </t>
  </si>
  <si>
    <t xml:space="preserve">SO 05.1 NN prípojka </t>
  </si>
  <si>
    <t xml:space="preserve">SO 07 Prípojka teplovodu </t>
  </si>
  <si>
    <t xml:space="preserve">SO 10.1.2  ORL </t>
  </si>
  <si>
    <t>SO 10.2.2 Trativody</t>
  </si>
  <si>
    <t xml:space="preserve">SO 10.2.3 Retenčná nádrž </t>
  </si>
  <si>
    <t xml:space="preserve">SO 11 Sadové úpravy </t>
  </si>
  <si>
    <t>SO 12 Prípojka UPC a prekládka exist. vedenia UPC</t>
  </si>
  <si>
    <t>SO 14 stojisko kontajnerov</t>
  </si>
  <si>
    <t>Cena celkom</t>
  </si>
  <si>
    <t>SO 02- Bytový dom</t>
  </si>
  <si>
    <t>Názov objektu</t>
  </si>
  <si>
    <t>Účel</t>
  </si>
  <si>
    <t>Obstarávacie náklady za realizáciu           (Eur s DPH)</t>
  </si>
  <si>
    <t>Spolu cena za jednotlivé objekty               (Eur s DPH)</t>
  </si>
  <si>
    <t>Vlastné zdroje              (Eur s DPH)</t>
  </si>
  <si>
    <t>Úver ŠFRB              (Eur s DPH)</t>
  </si>
  <si>
    <t xml:space="preserve">Nájomný bytový dom </t>
  </si>
  <si>
    <t>Časti stavby</t>
  </si>
  <si>
    <t>Súvisiaca technická vybavenosť</t>
  </si>
  <si>
    <t>Technická vybavenosť, na ktorú sa dotácia ani úver zo ŠFRB nepožaduje</t>
  </si>
  <si>
    <t xml:space="preserve"> Cena za projekt pre územné rozhodnutie    (Eur s DPH) </t>
  </si>
  <si>
    <t>-</t>
  </si>
  <si>
    <t xml:space="preserve"> Cena za realizačný projekt                        (Eur s DPH)</t>
  </si>
  <si>
    <t xml:space="preserve"> Cena za projekt pre stavebné povolenie                  (Eur s DPH)</t>
  </si>
  <si>
    <t>Obstarávacie náklady v jednotlivých častiach stavby             (Eur s DPH)</t>
  </si>
  <si>
    <t xml:space="preserve">Prehľadné rozdelenie nákladov vyšpecifikovaných po častiach stavby, účeloch a jednotlivých objektoch  </t>
  </si>
  <si>
    <t>Spolu U 6113 Verejný vodovod a vodovodná prípojka</t>
  </si>
  <si>
    <t xml:space="preserve">Spolu U 6123 Verejná kanalizácia a kanalizačná prípojka </t>
  </si>
  <si>
    <t>Spolu U 6143 Miestna komunikácia</t>
  </si>
  <si>
    <t xml:space="preserve">Spolu U 6153 Odstavná plocha </t>
  </si>
  <si>
    <t>Náklady PD  na jednotlivých častiach stavby      (Eur s DPH)</t>
  </si>
  <si>
    <t>„Bytový dom ul. MPČĽ, Brezno - Mazorníkovo“ a technická vybavenosť</t>
  </si>
  <si>
    <t xml:space="preserve">parcelné čísla C-KN3858/153, 3858/192, 8317, 3858/1, 3858/218, 3858/220 v katastrálnom území Brezno </t>
  </si>
  <si>
    <t xml:space="preserve">Spolu </t>
  </si>
  <si>
    <t>Legenda:</t>
  </si>
  <si>
    <t>Červeno označené</t>
  </si>
  <si>
    <t>Realizáciu objektu SO 01 príprava územia a HTÚ za cenu vo výške 77 263,94 Eur s DPH realizuje Mesto Brezno prostredníctvom svojej príspevkovej organizácie zriadenej mestom, Technické služby Brezno, Rázusova 16, 977 01 Brezno, IČO 00 183 067.</t>
  </si>
  <si>
    <t>Modro označené</t>
  </si>
  <si>
    <t>Zeleno označené</t>
  </si>
  <si>
    <t xml:space="preserve">Sú náklady za realizáciu navýšené o ceny za projektovú dokumentáciu. </t>
  </si>
  <si>
    <t>Stĺpce F,G,H,I,J,K,M sú skryté s nulovou šírkou z dôvodu, že slúžia pre potrebu mesta Brezno a financujúcich inštitúcií.</t>
  </si>
  <si>
    <t>Fialovo označené</t>
  </si>
  <si>
    <t>Sú náklady za projektovú dokumentáciu. Oprávnené náklady 7 400+85 000=92 400 EUR budú žiadané Mestom Brezno formou refundácie z úverových prostriedkov ŠFRB. Zostávajúca výška úveru pre čerpanie (po refundácii nákladov za PD) je vyčíslená v stĺpci N</t>
  </si>
  <si>
    <t>Výšky úveru uvedené v úverových zmluvách</t>
  </si>
  <si>
    <t>Úver ŠFRB po odpočítaní ceny za PD                   (Eur s DPH)</t>
  </si>
  <si>
    <t>¾</t>
  </si>
  <si>
    <t>Dotácia MDVSR             (Eur s DPH)</t>
  </si>
  <si>
    <t>Dotácia MDVSR            (Eur s DPH)</t>
  </si>
  <si>
    <t>Obstarávacie náklady vrátane PD (Eur s DPH)</t>
  </si>
  <si>
    <t>Náklady na PD       (Eur s DPH)</t>
  </si>
  <si>
    <t>Úver ŠFRB pôvodný              (Eur s DPH)</t>
  </si>
  <si>
    <t>Úver ŠFRB navýšenie              (Eur s DPH)</t>
  </si>
  <si>
    <t>Úver ŠFRB po navýšení              (Eur s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</si>
</sst>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[$-41B]General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B0F0"/>
      <name val="Calibri"/>
      <family val="2"/>
      <charset val="238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b/>
      <sz val="12"/>
      <color rgb="FF7030A0"/>
      <name val="Calibri"/>
      <family val="2"/>
      <charset val="238"/>
      <scheme val="minor"/>
    </font>
    <font>
      <sz val="11"/>
      <color theme="1"/>
      <name val="Symbol"/>
      <family val="1"/>
      <charset val="2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2" tint="-9.9948118533890809E-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ck">
        <color auto="1"/>
      </bottom>
      <diagonal/>
    </border>
  </borders>
  <cellStyleXfs count="2">
    <xf numFmtId="0" fontId="0" fillId="0" borderId="0"/>
    <xf numFmtId="164" fontId="1" fillId="0" borderId="0"/>
  </cellStyleXfs>
  <cellXfs count="197">
    <xf numFmtId="0" fontId="0" fillId="0" borderId="0" xfId="0"/>
    <xf numFmtId="164" fontId="1" fillId="0" borderId="0" xfId="1"/>
    <xf numFmtId="164" fontId="3" fillId="0" borderId="0" xfId="1" applyFont="1"/>
    <xf numFmtId="43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43" fontId="0" fillId="6" borderId="3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3" fontId="0" fillId="2" borderId="1" xfId="0" applyNumberFormat="1" applyFill="1" applyBorder="1" applyAlignment="1">
      <alignment horizontal="center" vertical="center"/>
    </xf>
    <xf numFmtId="43" fontId="0" fillId="3" borderId="1" xfId="0" applyNumberFormat="1" applyFill="1" applyBorder="1" applyAlignment="1">
      <alignment horizontal="center" vertical="center"/>
    </xf>
    <xf numFmtId="43" fontId="0" fillId="4" borderId="1" xfId="0" applyNumberFormat="1" applyFill="1" applyBorder="1" applyAlignment="1">
      <alignment horizontal="center" vertical="center"/>
    </xf>
    <xf numFmtId="43" fontId="1" fillId="7" borderId="1" xfId="1" applyNumberFormat="1" applyFill="1" applyBorder="1" applyAlignment="1">
      <alignment horizontal="center" vertical="center"/>
    </xf>
    <xf numFmtId="43" fontId="1" fillId="7" borderId="5" xfId="1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4" fillId="0" borderId="4" xfId="1" applyNumberFormat="1" applyFont="1" applyBorder="1" applyAlignment="1">
      <alignment horizontal="center" vertical="center"/>
    </xf>
    <xf numFmtId="43" fontId="4" fillId="0" borderId="4" xfId="1" applyNumberFormat="1" applyFont="1" applyBorder="1" applyAlignment="1">
      <alignment horizontal="center" vertical="center"/>
    </xf>
    <xf numFmtId="43" fontId="5" fillId="0" borderId="4" xfId="0" applyNumberFormat="1" applyFont="1" applyBorder="1" applyAlignment="1">
      <alignment horizontal="center" vertical="center"/>
    </xf>
    <xf numFmtId="0" fontId="0" fillId="6" borderId="3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164" fontId="1" fillId="7" borderId="1" xfId="1" applyFill="1" applyBorder="1" applyAlignment="1">
      <alignment horizontal="left" vertical="center"/>
    </xf>
    <xf numFmtId="164" fontId="1" fillId="7" borderId="5" xfId="1" applyFill="1" applyBorder="1" applyAlignment="1">
      <alignment horizontal="left" vertical="center"/>
    </xf>
    <xf numFmtId="0" fontId="0" fillId="6" borderId="8" xfId="0" applyFill="1" applyBorder="1" applyAlignment="1">
      <alignment horizontal="center" vertical="center" wrapText="1"/>
    </xf>
    <xf numFmtId="0" fontId="0" fillId="0" borderId="6" xfId="0" applyBorder="1"/>
    <xf numFmtId="43" fontId="6" fillId="0" borderId="1" xfId="0" applyNumberFormat="1" applyFont="1" applyBorder="1" applyAlignment="1">
      <alignment horizontal="center" vertical="center"/>
    </xf>
    <xf numFmtId="43" fontId="0" fillId="0" borderId="0" xfId="0" applyNumberFormat="1"/>
    <xf numFmtId="0" fontId="0" fillId="2" borderId="5" xfId="0" applyFill="1" applyBorder="1" applyAlignment="1">
      <alignment horizontal="left" vertical="center"/>
    </xf>
    <xf numFmtId="43" fontId="0" fillId="2" borderId="5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43" fontId="0" fillId="0" borderId="3" xfId="0" applyNumberFormat="1" applyBorder="1" applyAlignment="1">
      <alignment horizontal="center" vertical="center"/>
    </xf>
    <xf numFmtId="0" fontId="0" fillId="3" borderId="5" xfId="0" applyFill="1" applyBorder="1" applyAlignment="1">
      <alignment horizontal="left" vertical="center"/>
    </xf>
    <xf numFmtId="43" fontId="0" fillId="3" borderId="5" xfId="0" applyNumberFormat="1" applyFill="1" applyBorder="1" applyAlignment="1">
      <alignment horizontal="center" vertical="center"/>
    </xf>
    <xf numFmtId="0" fontId="0" fillId="4" borderId="5" xfId="0" applyFill="1" applyBorder="1" applyAlignment="1">
      <alignment horizontal="left" vertical="center"/>
    </xf>
    <xf numFmtId="43" fontId="0" fillId="4" borderId="5" xfId="0" applyNumberForma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left" vertical="center"/>
    </xf>
    <xf numFmtId="43" fontId="0" fillId="5" borderId="5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3" fontId="6" fillId="6" borderId="8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3" fontId="7" fillId="6" borderId="3" xfId="0" applyNumberFormat="1" applyFont="1" applyFill="1" applyBorder="1" applyAlignment="1">
      <alignment horizontal="center" vertical="center"/>
    </xf>
    <xf numFmtId="43" fontId="7" fillId="0" borderId="1" xfId="0" applyNumberFormat="1" applyFont="1" applyBorder="1" applyAlignment="1">
      <alignment horizontal="center" vertical="center"/>
    </xf>
    <xf numFmtId="43" fontId="7" fillId="2" borderId="1" xfId="0" applyNumberFormat="1" applyFont="1" applyFill="1" applyBorder="1" applyAlignment="1">
      <alignment horizontal="center" vertical="center"/>
    </xf>
    <xf numFmtId="43" fontId="7" fillId="2" borderId="5" xfId="0" applyNumberFormat="1" applyFont="1" applyFill="1" applyBorder="1" applyAlignment="1">
      <alignment horizontal="center" vertical="center"/>
    </xf>
    <xf numFmtId="43" fontId="8" fillId="2" borderId="17" xfId="0" applyNumberFormat="1" applyFont="1" applyFill="1" applyBorder="1" applyAlignment="1">
      <alignment horizontal="center" vertical="center"/>
    </xf>
    <xf numFmtId="43" fontId="7" fillId="0" borderId="3" xfId="0" applyNumberFormat="1" applyFont="1" applyBorder="1" applyAlignment="1">
      <alignment horizontal="center" vertical="center"/>
    </xf>
    <xf numFmtId="43" fontId="7" fillId="3" borderId="1" xfId="0" applyNumberFormat="1" applyFont="1" applyFill="1" applyBorder="1" applyAlignment="1">
      <alignment horizontal="center" vertical="center"/>
    </xf>
    <xf numFmtId="43" fontId="7" fillId="3" borderId="5" xfId="0" applyNumberFormat="1" applyFont="1" applyFill="1" applyBorder="1" applyAlignment="1">
      <alignment horizontal="center" vertical="center"/>
    </xf>
    <xf numFmtId="43" fontId="8" fillId="3" borderId="17" xfId="0" applyNumberFormat="1" applyFont="1" applyFill="1" applyBorder="1" applyAlignment="1">
      <alignment horizontal="center" vertical="center"/>
    </xf>
    <xf numFmtId="43" fontId="7" fillId="4" borderId="1" xfId="0" applyNumberFormat="1" applyFont="1" applyFill="1" applyBorder="1" applyAlignment="1">
      <alignment horizontal="center" vertical="center"/>
    </xf>
    <xf numFmtId="43" fontId="7" fillId="4" borderId="5" xfId="0" applyNumberFormat="1" applyFont="1" applyFill="1" applyBorder="1" applyAlignment="1">
      <alignment horizontal="center" vertical="center"/>
    </xf>
    <xf numFmtId="43" fontId="8" fillId="10" borderId="17" xfId="0" applyNumberFormat="1" applyFont="1" applyFill="1" applyBorder="1" applyAlignment="1">
      <alignment horizontal="center" vertical="center"/>
    </xf>
    <xf numFmtId="43" fontId="7" fillId="5" borderId="5" xfId="0" applyNumberFormat="1" applyFont="1" applyFill="1" applyBorder="1" applyAlignment="1">
      <alignment horizontal="center" vertical="center"/>
    </xf>
    <xf numFmtId="43" fontId="8" fillId="9" borderId="17" xfId="0" applyNumberFormat="1" applyFont="1" applyFill="1" applyBorder="1" applyAlignment="1">
      <alignment horizontal="center" vertical="center"/>
    </xf>
    <xf numFmtId="43" fontId="9" fillId="7" borderId="1" xfId="1" applyNumberFormat="1" applyFont="1" applyFill="1" applyBorder="1" applyAlignment="1">
      <alignment horizontal="center" vertical="center"/>
    </xf>
    <xf numFmtId="43" fontId="9" fillId="7" borderId="5" xfId="1" applyNumberFormat="1" applyFont="1" applyFill="1" applyBorder="1" applyAlignment="1">
      <alignment horizontal="center" vertical="center"/>
    </xf>
    <xf numFmtId="43" fontId="8" fillId="7" borderId="17" xfId="0" applyNumberFormat="1" applyFont="1" applyFill="1" applyBorder="1" applyAlignment="1">
      <alignment horizontal="center" vertical="center"/>
    </xf>
    <xf numFmtId="43" fontId="10" fillId="0" borderId="4" xfId="1" applyNumberFormat="1" applyFont="1" applyBorder="1" applyAlignment="1">
      <alignment horizontal="center" vertical="center"/>
    </xf>
    <xf numFmtId="164" fontId="11" fillId="7" borderId="1" xfId="1" applyFont="1" applyFill="1" applyBorder="1" applyAlignment="1">
      <alignment horizontal="left" vertical="center"/>
    </xf>
    <xf numFmtId="43" fontId="11" fillId="7" borderId="1" xfId="1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43" fontId="13" fillId="6" borderId="3" xfId="0" applyNumberFormat="1" applyFont="1" applyFill="1" applyBorder="1" applyAlignment="1">
      <alignment horizontal="center" vertical="center"/>
    </xf>
    <xf numFmtId="43" fontId="13" fillId="0" borderId="1" xfId="0" applyNumberFormat="1" applyFont="1" applyBorder="1" applyAlignment="1">
      <alignment horizontal="center" vertical="center"/>
    </xf>
    <xf numFmtId="43" fontId="13" fillId="2" borderId="1" xfId="0" applyNumberFormat="1" applyFont="1" applyFill="1" applyBorder="1" applyAlignment="1">
      <alignment horizontal="center" vertical="center"/>
    </xf>
    <xf numFmtId="43" fontId="13" fillId="2" borderId="5" xfId="0" applyNumberFormat="1" applyFont="1" applyFill="1" applyBorder="1" applyAlignment="1">
      <alignment horizontal="center" vertical="center"/>
    </xf>
    <xf numFmtId="43" fontId="13" fillId="0" borderId="3" xfId="0" applyNumberFormat="1" applyFont="1" applyBorder="1" applyAlignment="1">
      <alignment horizontal="center" vertical="center"/>
    </xf>
    <xf numFmtId="43" fontId="13" fillId="3" borderId="1" xfId="0" applyNumberFormat="1" applyFont="1" applyFill="1" applyBorder="1" applyAlignment="1">
      <alignment horizontal="center" vertical="center"/>
    </xf>
    <xf numFmtId="43" fontId="13" fillId="3" borderId="5" xfId="0" applyNumberFormat="1" applyFont="1" applyFill="1" applyBorder="1" applyAlignment="1">
      <alignment horizontal="center" vertical="center"/>
    </xf>
    <xf numFmtId="43" fontId="13" fillId="4" borderId="1" xfId="0" applyNumberFormat="1" applyFont="1" applyFill="1" applyBorder="1" applyAlignment="1">
      <alignment horizontal="center" vertical="center"/>
    </xf>
    <xf numFmtId="43" fontId="13" fillId="4" borderId="5" xfId="0" applyNumberFormat="1" applyFont="1" applyFill="1" applyBorder="1" applyAlignment="1">
      <alignment horizontal="center" vertical="center"/>
    </xf>
    <xf numFmtId="43" fontId="13" fillId="5" borderId="5" xfId="0" applyNumberFormat="1" applyFont="1" applyFill="1" applyBorder="1" applyAlignment="1">
      <alignment horizontal="center" vertical="center"/>
    </xf>
    <xf numFmtId="43" fontId="13" fillId="7" borderId="1" xfId="0" applyNumberFormat="1" applyFont="1" applyFill="1" applyBorder="1" applyAlignment="1">
      <alignment horizontal="center" vertical="center"/>
    </xf>
    <xf numFmtId="43" fontId="13" fillId="7" borderId="5" xfId="0" applyNumberFormat="1" applyFont="1" applyFill="1" applyBorder="1" applyAlignment="1">
      <alignment horizontal="center" vertical="center"/>
    </xf>
    <xf numFmtId="43" fontId="14" fillId="0" borderId="4" xfId="1" applyNumberFormat="1" applyFont="1" applyBorder="1" applyAlignment="1">
      <alignment horizontal="center" vertical="center"/>
    </xf>
    <xf numFmtId="0" fontId="7" fillId="0" borderId="0" xfId="0" applyFont="1"/>
    <xf numFmtId="43" fontId="7" fillId="6" borderId="8" xfId="0" applyNumberFormat="1" applyFont="1" applyFill="1" applyBorder="1" applyAlignment="1">
      <alignment horizontal="center" vertical="center"/>
    </xf>
    <xf numFmtId="0" fontId="7" fillId="0" borderId="25" xfId="0" applyFont="1" applyBorder="1"/>
    <xf numFmtId="43" fontId="15" fillId="0" borderId="4" xfId="0" applyNumberFormat="1" applyFont="1" applyBorder="1" applyAlignment="1">
      <alignment horizontal="center" vertical="center"/>
    </xf>
    <xf numFmtId="43" fontId="13" fillId="6" borderId="8" xfId="0" applyNumberFormat="1" applyFont="1" applyFill="1" applyBorder="1" applyAlignment="1">
      <alignment horizontal="center" vertical="center"/>
    </xf>
    <xf numFmtId="0" fontId="13" fillId="0" borderId="1" xfId="0" applyFont="1" applyBorder="1"/>
    <xf numFmtId="43" fontId="16" fillId="0" borderId="4" xfId="0" applyNumberFormat="1" applyFont="1" applyBorder="1" applyAlignment="1">
      <alignment horizontal="center" vertical="center"/>
    </xf>
    <xf numFmtId="0" fontId="17" fillId="0" borderId="0" xfId="0" applyFont="1"/>
    <xf numFmtId="0" fontId="13" fillId="0" borderId="0" xfId="0" applyFont="1"/>
    <xf numFmtId="0" fontId="18" fillId="0" borderId="0" xfId="0" applyFont="1"/>
    <xf numFmtId="0" fontId="19" fillId="0" borderId="2" xfId="0" applyFont="1" applyBorder="1" applyAlignment="1">
      <alignment horizontal="center" vertical="center" wrapText="1"/>
    </xf>
    <xf numFmtId="43" fontId="18" fillId="6" borderId="8" xfId="0" applyNumberFormat="1" applyFont="1" applyFill="1" applyBorder="1" applyAlignment="1">
      <alignment horizontal="center" vertical="center"/>
    </xf>
    <xf numFmtId="43" fontId="18" fillId="0" borderId="1" xfId="0" applyNumberFormat="1" applyFont="1" applyBorder="1" applyAlignment="1">
      <alignment horizontal="center" vertical="center"/>
    </xf>
    <xf numFmtId="43" fontId="20" fillId="0" borderId="4" xfId="0" applyNumberFormat="1" applyFont="1" applyBorder="1" applyAlignment="1">
      <alignment horizontal="center" vertical="center"/>
    </xf>
    <xf numFmtId="2" fontId="0" fillId="0" borderId="0" xfId="0" applyNumberFormat="1"/>
    <xf numFmtId="43" fontId="7" fillId="7" borderId="25" xfId="0" applyNumberFormat="1" applyFont="1" applyFill="1" applyBorder="1" applyAlignment="1">
      <alignment horizontal="center" vertical="center" wrapText="1"/>
    </xf>
    <xf numFmtId="43" fontId="7" fillId="0" borderId="25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43" fontId="13" fillId="7" borderId="1" xfId="0" applyNumberFormat="1" applyFont="1" applyFill="1" applyBorder="1" applyAlignment="1">
      <alignment horizontal="center" vertical="center" wrapText="1"/>
    </xf>
    <xf numFmtId="43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3" fontId="2" fillId="2" borderId="19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3" fontId="12" fillId="2" borderId="22" xfId="0" applyNumberFormat="1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43" fontId="7" fillId="8" borderId="25" xfId="0" applyNumberFormat="1" applyFont="1" applyFill="1" applyBorder="1" applyAlignment="1">
      <alignment horizontal="center" vertical="center" wrapText="1"/>
    </xf>
    <xf numFmtId="0" fontId="7" fillId="8" borderId="25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43" fontId="13" fillId="8" borderId="1" xfId="0" applyNumberFormat="1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3" fontId="6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3" fontId="18" fillId="8" borderId="1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3" fontId="0" fillId="7" borderId="1" xfId="0" applyNumberFormat="1" applyFill="1" applyBorder="1" applyAlignment="1">
      <alignment horizontal="center" vertical="center" wrapText="1"/>
    </xf>
    <xf numFmtId="4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3" fontId="21" fillId="7" borderId="1" xfId="0" applyNumberFormat="1" applyFont="1" applyFill="1" applyBorder="1" applyAlignment="1">
      <alignment horizontal="center" vertical="center" wrapText="1"/>
    </xf>
    <xf numFmtId="43" fontId="12" fillId="3" borderId="22" xfId="0" applyNumberFormat="1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7" borderId="23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43" fontId="2" fillId="7" borderId="19" xfId="0" applyNumberFormat="1" applyFont="1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43" fontId="12" fillId="7" borderId="22" xfId="0" applyNumberFormat="1" applyFont="1" applyFill="1" applyBorder="1" applyAlignment="1">
      <alignment horizontal="center" vertical="center"/>
    </xf>
    <xf numFmtId="0" fontId="13" fillId="7" borderId="16" xfId="0" applyFont="1" applyFill="1" applyBorder="1" applyAlignment="1">
      <alignment horizontal="center" vertical="center"/>
    </xf>
    <xf numFmtId="43" fontId="0" fillId="7" borderId="24" xfId="0" applyNumberFormat="1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28" xfId="0" applyBorder="1" applyAlignment="1">
      <alignment vertical="center"/>
    </xf>
    <xf numFmtId="0" fontId="2" fillId="7" borderId="29" xfId="0" applyFont="1" applyFill="1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43" fontId="0" fillId="8" borderId="24" xfId="0" applyNumberFormat="1" applyFill="1" applyBorder="1" applyAlignment="1">
      <alignment horizontal="center" vertical="center" wrapText="1"/>
    </xf>
    <xf numFmtId="43" fontId="0" fillId="8" borderId="10" xfId="0" applyNumberFormat="1" applyFill="1" applyBorder="1" applyAlignment="1">
      <alignment horizontal="center" vertical="center" wrapText="1"/>
    </xf>
    <xf numFmtId="0" fontId="0" fillId="8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3" fontId="2" fillId="10" borderId="19" xfId="0" applyNumberFormat="1" applyFont="1" applyFill="1" applyBorder="1" applyAlignment="1">
      <alignment horizontal="center" vertical="center"/>
    </xf>
    <xf numFmtId="0" fontId="0" fillId="10" borderId="15" xfId="0" applyFill="1" applyBorder="1" applyAlignment="1">
      <alignment horizontal="center" vertical="center"/>
    </xf>
    <xf numFmtId="43" fontId="12" fillId="10" borderId="22" xfId="0" applyNumberFormat="1" applyFont="1" applyFill="1" applyBorder="1" applyAlignment="1">
      <alignment horizontal="center" vertical="center"/>
    </xf>
    <xf numFmtId="0" fontId="13" fillId="10" borderId="16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left" vertical="center" wrapText="1"/>
    </xf>
    <xf numFmtId="43" fontId="2" fillId="9" borderId="19" xfId="0" applyNumberFormat="1" applyFont="1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43" fontId="12" fillId="9" borderId="22" xfId="0" applyNumberFormat="1" applyFont="1" applyFill="1" applyBorder="1" applyAlignment="1">
      <alignment horizontal="center" vertical="center"/>
    </xf>
    <xf numFmtId="0" fontId="13" fillId="9" borderId="16" xfId="0" applyFont="1" applyFill="1" applyBorder="1" applyAlignment="1">
      <alignment horizontal="center" vertical="center"/>
    </xf>
    <xf numFmtId="43" fontId="2" fillId="3" borderId="19" xfId="0" applyNumberFormat="1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43" fontId="8" fillId="7" borderId="18" xfId="0" applyNumberFormat="1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43" fontId="18" fillId="7" borderId="1" xfId="0" applyNumberFormat="1" applyFont="1" applyFill="1" applyBorder="1" applyAlignment="1">
      <alignment horizontal="center" vertical="center" wrapText="1"/>
    </xf>
    <xf numFmtId="43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43" fontId="8" fillId="2" borderId="18" xfId="0" applyNumberFormat="1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43" fontId="8" fillId="10" borderId="18" xfId="0" applyNumberFormat="1" applyFont="1" applyFill="1" applyBorder="1" applyAlignment="1">
      <alignment horizontal="center" vertical="center"/>
    </xf>
    <xf numFmtId="0" fontId="7" fillId="10" borderId="20" xfId="0" applyFont="1" applyFill="1" applyBorder="1" applyAlignment="1">
      <alignment horizontal="center" vertical="center"/>
    </xf>
    <xf numFmtId="0" fontId="7" fillId="10" borderId="21" xfId="0" applyFont="1" applyFill="1" applyBorder="1" applyAlignment="1">
      <alignment horizontal="center" vertical="center"/>
    </xf>
    <xf numFmtId="43" fontId="8" fillId="3" borderId="18" xfId="0" applyNumberFormat="1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43" fontId="8" fillId="9" borderId="18" xfId="0" applyNumberFormat="1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7" fillId="9" borderId="21" xfId="0" applyFont="1" applyFill="1" applyBorder="1" applyAlignment="1">
      <alignment horizontal="center" vertical="center"/>
    </xf>
    <xf numFmtId="43" fontId="7" fillId="11" borderId="25" xfId="0" applyNumberFormat="1" applyFont="1" applyFill="1" applyBorder="1" applyAlignment="1">
      <alignment horizontal="center" vertical="center" wrapText="1"/>
    </xf>
    <xf numFmtId="43" fontId="13" fillId="11" borderId="1" xfId="0" applyNumberFormat="1" applyFont="1" applyFill="1" applyBorder="1" applyAlignment="1">
      <alignment horizontal="center" vertical="center" wrapText="1"/>
    </xf>
    <xf numFmtId="43" fontId="6" fillId="11" borderId="1" xfId="0" applyNumberFormat="1" applyFont="1" applyFill="1" applyBorder="1" applyAlignment="1">
      <alignment horizontal="center" vertical="center" wrapText="1"/>
    </xf>
    <xf numFmtId="43" fontId="18" fillId="11" borderId="1" xfId="0" applyNumberFormat="1" applyFont="1" applyFill="1" applyBorder="1" applyAlignment="1">
      <alignment horizontal="center" vertical="center" wrapText="1"/>
    </xf>
    <xf numFmtId="0" fontId="7" fillId="11" borderId="25" xfId="0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43" fontId="0" fillId="11" borderId="24" xfId="0" applyNumberFormat="1" applyFill="1" applyBorder="1" applyAlignment="1">
      <alignment horizontal="center" vertical="center" wrapText="1"/>
    </xf>
    <xf numFmtId="43" fontId="0" fillId="11" borderId="10" xfId="0" applyNumberFormat="1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/>
    </xf>
  </cellXfs>
  <cellStyles count="2">
    <cellStyle name="Excel Built-in Normal" xfId="1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3"/>
  <sheetViews>
    <sheetView tabSelected="1" topLeftCell="A7" zoomScaleNormal="100" workbookViewId="0">
      <selection activeCell="B7" sqref="B7:B27"/>
    </sheetView>
  </sheetViews>
  <sheetFormatPr defaultRowHeight="15" x14ac:dyDescent="0.25"/>
  <cols>
    <col min="1" max="1" width="1.28515625" customWidth="1"/>
    <col min="2" max="2" width="20.42578125" customWidth="1"/>
    <col min="3" max="3" width="17.42578125" customWidth="1"/>
    <col min="4" max="4" width="45.85546875" customWidth="1"/>
    <col min="5" max="7" width="16" customWidth="1"/>
    <col min="8" max="8" width="17" customWidth="1"/>
    <col min="9" max="9" width="16.28515625" bestFit="1" customWidth="1"/>
    <col min="10" max="12" width="16" style="87" customWidth="1"/>
    <col min="13" max="14" width="16" customWidth="1"/>
    <col min="15" max="15" width="13.85546875" bestFit="1" customWidth="1"/>
    <col min="16" max="16" width="11.85546875" bestFit="1" customWidth="1"/>
  </cols>
  <sheetData>
    <row r="1" spans="2:16" ht="18.75" x14ac:dyDescent="0.3">
      <c r="B1" s="2" t="s">
        <v>52</v>
      </c>
    </row>
    <row r="2" spans="2:16" x14ac:dyDescent="0.25">
      <c r="B2" t="s">
        <v>53</v>
      </c>
      <c r="G2" s="27"/>
    </row>
    <row r="3" spans="2:16" ht="19.5" thickBot="1" x14ac:dyDescent="0.35">
      <c r="B3" s="2" t="s">
        <v>46</v>
      </c>
      <c r="C3" s="2"/>
      <c r="D3" s="1"/>
      <c r="E3" s="1"/>
      <c r="M3" s="27"/>
    </row>
    <row r="4" spans="2:16" ht="75.75" thickBot="1" x14ac:dyDescent="0.3">
      <c r="B4" s="4" t="s">
        <v>38</v>
      </c>
      <c r="C4" s="4" t="s">
        <v>32</v>
      </c>
      <c r="D4" s="4" t="s">
        <v>31</v>
      </c>
      <c r="E4" s="4" t="s">
        <v>33</v>
      </c>
      <c r="F4" s="64" t="s">
        <v>69</v>
      </c>
      <c r="G4" s="43" t="s">
        <v>70</v>
      </c>
      <c r="H4" s="64" t="s">
        <v>45</v>
      </c>
      <c r="I4" s="4" t="s">
        <v>35</v>
      </c>
      <c r="J4" s="88" t="s">
        <v>71</v>
      </c>
      <c r="K4" s="88" t="s">
        <v>72</v>
      </c>
      <c r="L4" s="88" t="s">
        <v>73</v>
      </c>
      <c r="M4" s="4" t="s">
        <v>65</v>
      </c>
      <c r="N4" s="4" t="s">
        <v>67</v>
      </c>
    </row>
    <row r="5" spans="2:16" ht="45" x14ac:dyDescent="0.25">
      <c r="B5" s="24" t="s">
        <v>37</v>
      </c>
      <c r="C5" s="5" t="s">
        <v>0</v>
      </c>
      <c r="D5" s="17" t="s">
        <v>30</v>
      </c>
      <c r="E5" s="6">
        <v>7725802.6399999997</v>
      </c>
      <c r="F5" s="65">
        <v>7810802.6399999997</v>
      </c>
      <c r="G5" s="79">
        <v>85000</v>
      </c>
      <c r="H5" s="82">
        <v>7810802.6399999997</v>
      </c>
      <c r="I5" s="41">
        <v>12.639999999664724</v>
      </c>
      <c r="J5" s="89">
        <v>3663470</v>
      </c>
      <c r="K5" s="89">
        <f>L5-J5</f>
        <v>2174690</v>
      </c>
      <c r="L5" s="89">
        <v>5838160</v>
      </c>
      <c r="M5" s="41">
        <f>L5-G5</f>
        <v>5753160</v>
      </c>
      <c r="N5" s="41">
        <v>1972630</v>
      </c>
    </row>
    <row r="6" spans="2:16" x14ac:dyDescent="0.25">
      <c r="B6" s="25"/>
      <c r="C6" s="7"/>
      <c r="D6" s="18"/>
      <c r="E6" s="3"/>
      <c r="F6" s="66"/>
      <c r="G6" s="45"/>
      <c r="H6" s="66"/>
      <c r="I6" s="26"/>
      <c r="J6" s="90"/>
      <c r="K6" s="90"/>
      <c r="L6" s="90"/>
      <c r="M6" s="26"/>
      <c r="N6" s="26"/>
    </row>
    <row r="7" spans="2:16" ht="21.75" customHeight="1" x14ac:dyDescent="0.25">
      <c r="B7" s="194" t="s">
        <v>39</v>
      </c>
      <c r="C7" s="128" t="s">
        <v>1</v>
      </c>
      <c r="D7" s="19" t="s">
        <v>6</v>
      </c>
      <c r="E7" s="8">
        <v>14217.74</v>
      </c>
      <c r="F7" s="67">
        <v>14867.74</v>
      </c>
      <c r="G7" s="185">
        <v>7400</v>
      </c>
      <c r="H7" s="186">
        <v>570832.13</v>
      </c>
      <c r="I7" s="187">
        <v>89422.13</v>
      </c>
      <c r="J7" s="188">
        <v>196150</v>
      </c>
      <c r="K7" s="188">
        <f>L7-J7</f>
        <v>117740</v>
      </c>
      <c r="L7" s="188">
        <v>313890</v>
      </c>
      <c r="M7" s="187">
        <f>L7-G7</f>
        <v>306490</v>
      </c>
      <c r="N7" s="187">
        <v>167520</v>
      </c>
    </row>
    <row r="8" spans="2:16" ht="21.75" customHeight="1" x14ac:dyDescent="0.25">
      <c r="B8" s="195"/>
      <c r="C8" s="128"/>
      <c r="D8" s="19" t="s">
        <v>7</v>
      </c>
      <c r="E8" s="8">
        <v>7587.78</v>
      </c>
      <c r="F8" s="67">
        <v>8237.7799999999988</v>
      </c>
      <c r="G8" s="185"/>
      <c r="H8" s="186"/>
      <c r="I8" s="187"/>
      <c r="J8" s="188"/>
      <c r="K8" s="188"/>
      <c r="L8" s="188"/>
      <c r="M8" s="187"/>
      <c r="N8" s="187"/>
    </row>
    <row r="9" spans="2:16" ht="25.5" customHeight="1" thickBot="1" x14ac:dyDescent="0.3">
      <c r="B9" s="195"/>
      <c r="C9" s="129"/>
      <c r="D9" s="28" t="s">
        <v>8</v>
      </c>
      <c r="E9" s="29">
        <v>19552.87</v>
      </c>
      <c r="F9" s="68">
        <v>20202.87</v>
      </c>
      <c r="G9" s="185"/>
      <c r="H9" s="186"/>
      <c r="I9" s="187"/>
      <c r="J9" s="188"/>
      <c r="K9" s="188"/>
      <c r="L9" s="188"/>
      <c r="M9" s="187"/>
      <c r="N9" s="187"/>
    </row>
    <row r="10" spans="2:16" x14ac:dyDescent="0.25">
      <c r="B10" s="195"/>
      <c r="C10" s="134" t="s">
        <v>47</v>
      </c>
      <c r="D10" s="125"/>
      <c r="E10" s="101">
        <v>41358.39</v>
      </c>
      <c r="F10" s="103">
        <v>43308.39</v>
      </c>
      <c r="G10" s="185"/>
      <c r="H10" s="186"/>
      <c r="I10" s="187"/>
      <c r="J10" s="188"/>
      <c r="K10" s="188"/>
      <c r="L10" s="188"/>
      <c r="M10" s="187"/>
      <c r="N10" s="187"/>
    </row>
    <row r="11" spans="2:16" ht="15.75" thickBot="1" x14ac:dyDescent="0.3">
      <c r="B11" s="195"/>
      <c r="C11" s="126"/>
      <c r="D11" s="127"/>
      <c r="E11" s="102"/>
      <c r="F11" s="104"/>
      <c r="G11" s="185"/>
      <c r="H11" s="186"/>
      <c r="I11" s="187"/>
      <c r="J11" s="188"/>
      <c r="K11" s="188"/>
      <c r="L11" s="188"/>
      <c r="M11" s="187"/>
      <c r="N11" s="187"/>
    </row>
    <row r="12" spans="2:16" x14ac:dyDescent="0.25">
      <c r="B12" s="196"/>
      <c r="C12" s="30"/>
      <c r="D12" s="31"/>
      <c r="E12" s="32"/>
      <c r="F12" s="69"/>
      <c r="G12" s="189"/>
      <c r="H12" s="190"/>
      <c r="I12" s="191"/>
      <c r="J12" s="192"/>
      <c r="K12" s="192"/>
      <c r="L12" s="192"/>
      <c r="M12" s="191"/>
      <c r="N12" s="191"/>
    </row>
    <row r="13" spans="2:16" ht="28.5" customHeight="1" x14ac:dyDescent="0.25">
      <c r="B13" s="196"/>
      <c r="C13" s="130" t="s">
        <v>2</v>
      </c>
      <c r="D13" s="20" t="s">
        <v>9</v>
      </c>
      <c r="E13" s="9">
        <v>13111.36</v>
      </c>
      <c r="F13" s="70">
        <v>13761.36</v>
      </c>
      <c r="G13" s="189"/>
      <c r="H13" s="190"/>
      <c r="I13" s="191"/>
      <c r="J13" s="192"/>
      <c r="K13" s="192"/>
      <c r="L13" s="192"/>
      <c r="M13" s="191"/>
      <c r="N13" s="191"/>
    </row>
    <row r="14" spans="2:16" ht="27.75" customHeight="1" thickBot="1" x14ac:dyDescent="0.3">
      <c r="B14" s="196"/>
      <c r="C14" s="131"/>
      <c r="D14" s="33" t="s">
        <v>10</v>
      </c>
      <c r="E14" s="34">
        <v>32560.73</v>
      </c>
      <c r="F14" s="71">
        <v>33210.729999999996</v>
      </c>
      <c r="G14" s="189"/>
      <c r="H14" s="190"/>
      <c r="I14" s="191"/>
      <c r="J14" s="192"/>
      <c r="K14" s="192"/>
      <c r="L14" s="192"/>
      <c r="M14" s="191"/>
      <c r="N14" s="191"/>
    </row>
    <row r="15" spans="2:16" x14ac:dyDescent="0.25">
      <c r="B15" s="196"/>
      <c r="C15" s="135" t="s">
        <v>48</v>
      </c>
      <c r="D15" s="136"/>
      <c r="E15" s="164">
        <v>45672.09</v>
      </c>
      <c r="F15" s="122">
        <v>46972.09</v>
      </c>
      <c r="G15" s="189"/>
      <c r="H15" s="190"/>
      <c r="I15" s="191"/>
      <c r="J15" s="192"/>
      <c r="K15" s="192"/>
      <c r="L15" s="192"/>
      <c r="M15" s="191"/>
      <c r="N15" s="191"/>
    </row>
    <row r="16" spans="2:16" ht="15.75" thickBot="1" x14ac:dyDescent="0.3">
      <c r="B16" s="196"/>
      <c r="C16" s="126"/>
      <c r="D16" s="127"/>
      <c r="E16" s="165"/>
      <c r="F16" s="123"/>
      <c r="G16" s="189"/>
      <c r="H16" s="190"/>
      <c r="I16" s="191"/>
      <c r="J16" s="192"/>
      <c r="K16" s="192"/>
      <c r="L16" s="192"/>
      <c r="M16" s="191"/>
      <c r="N16" s="191"/>
      <c r="O16" s="92"/>
      <c r="P16" s="27"/>
    </row>
    <row r="17" spans="2:14" x14ac:dyDescent="0.25">
      <c r="B17" s="196"/>
      <c r="C17" s="30"/>
      <c r="D17" s="31"/>
      <c r="E17" s="32"/>
      <c r="F17" s="69"/>
      <c r="G17" s="189"/>
      <c r="H17" s="190"/>
      <c r="I17" s="191"/>
      <c r="J17" s="192"/>
      <c r="K17" s="192"/>
      <c r="L17" s="192"/>
      <c r="M17" s="191"/>
      <c r="N17" s="191"/>
    </row>
    <row r="18" spans="2:14" x14ac:dyDescent="0.25">
      <c r="B18" s="196"/>
      <c r="C18" s="132" t="s">
        <v>3</v>
      </c>
      <c r="D18" s="21" t="s">
        <v>11</v>
      </c>
      <c r="E18" s="10">
        <v>47433.38</v>
      </c>
      <c r="F18" s="72">
        <v>48308.38</v>
      </c>
      <c r="G18" s="189"/>
      <c r="H18" s="190"/>
      <c r="I18" s="191"/>
      <c r="J18" s="192"/>
      <c r="K18" s="192"/>
      <c r="L18" s="192"/>
      <c r="M18" s="191"/>
      <c r="N18" s="191"/>
    </row>
    <row r="19" spans="2:14" x14ac:dyDescent="0.25">
      <c r="B19" s="196"/>
      <c r="C19" s="132"/>
      <c r="D19" s="21" t="s">
        <v>12</v>
      </c>
      <c r="E19" s="10">
        <v>184795.15</v>
      </c>
      <c r="F19" s="72">
        <v>185670.15</v>
      </c>
      <c r="G19" s="189"/>
      <c r="H19" s="190"/>
      <c r="I19" s="191"/>
      <c r="J19" s="192"/>
      <c r="K19" s="192"/>
      <c r="L19" s="192"/>
      <c r="M19" s="191"/>
      <c r="N19" s="191"/>
    </row>
    <row r="20" spans="2:14" x14ac:dyDescent="0.25">
      <c r="B20" s="196"/>
      <c r="C20" s="132"/>
      <c r="D20" s="21" t="s">
        <v>13</v>
      </c>
      <c r="E20" s="10">
        <v>108019.24</v>
      </c>
      <c r="F20" s="72">
        <v>108669.24</v>
      </c>
      <c r="G20" s="189"/>
      <c r="H20" s="190"/>
      <c r="I20" s="191"/>
      <c r="J20" s="192"/>
      <c r="K20" s="192"/>
      <c r="L20" s="192"/>
      <c r="M20" s="191"/>
      <c r="N20" s="191"/>
    </row>
    <row r="21" spans="2:14" ht="15.75" thickBot="1" x14ac:dyDescent="0.3">
      <c r="B21" s="196"/>
      <c r="C21" s="133"/>
      <c r="D21" s="35" t="s">
        <v>14</v>
      </c>
      <c r="E21" s="36">
        <v>21406.92</v>
      </c>
      <c r="F21" s="73">
        <v>22281.919999999998</v>
      </c>
      <c r="G21" s="189"/>
      <c r="H21" s="190"/>
      <c r="I21" s="191"/>
      <c r="J21" s="192"/>
      <c r="K21" s="192"/>
      <c r="L21" s="192"/>
      <c r="M21" s="191"/>
      <c r="N21" s="191"/>
    </row>
    <row r="22" spans="2:14" x14ac:dyDescent="0.25">
      <c r="B22" s="196"/>
      <c r="C22" s="159" t="s">
        <v>49</v>
      </c>
      <c r="D22" s="125"/>
      <c r="E22" s="155">
        <v>361654.69</v>
      </c>
      <c r="F22" s="157">
        <v>364929.69</v>
      </c>
      <c r="G22" s="189"/>
      <c r="H22" s="190"/>
      <c r="I22" s="191"/>
      <c r="J22" s="192"/>
      <c r="K22" s="192"/>
      <c r="L22" s="192"/>
      <c r="M22" s="191"/>
      <c r="N22" s="191"/>
    </row>
    <row r="23" spans="2:14" ht="15.75" thickBot="1" x14ac:dyDescent="0.3">
      <c r="B23" s="196"/>
      <c r="C23" s="126"/>
      <c r="D23" s="127"/>
      <c r="E23" s="156"/>
      <c r="F23" s="158"/>
      <c r="G23" s="189"/>
      <c r="H23" s="190"/>
      <c r="I23" s="191"/>
      <c r="J23" s="192"/>
      <c r="K23" s="192"/>
      <c r="L23" s="192"/>
      <c r="M23" s="191"/>
      <c r="N23" s="191"/>
    </row>
    <row r="24" spans="2:14" x14ac:dyDescent="0.25">
      <c r="B24" s="196"/>
      <c r="C24" s="30"/>
      <c r="D24" s="31"/>
      <c r="E24" s="32"/>
      <c r="F24" s="69"/>
      <c r="G24" s="189"/>
      <c r="H24" s="190"/>
      <c r="I24" s="191"/>
      <c r="J24" s="192"/>
      <c r="K24" s="192"/>
      <c r="L24" s="192"/>
      <c r="M24" s="191"/>
      <c r="N24" s="191"/>
    </row>
    <row r="25" spans="2:14" ht="30.75" thickBot="1" x14ac:dyDescent="0.3">
      <c r="B25" s="196"/>
      <c r="C25" s="37" t="s">
        <v>4</v>
      </c>
      <c r="D25" s="38" t="s">
        <v>5</v>
      </c>
      <c r="E25" s="39">
        <v>114746.96</v>
      </c>
      <c r="F25" s="74">
        <v>115621.96</v>
      </c>
      <c r="G25" s="189"/>
      <c r="H25" s="190"/>
      <c r="I25" s="191"/>
      <c r="J25" s="192"/>
      <c r="K25" s="192"/>
      <c r="L25" s="192"/>
      <c r="M25" s="191"/>
      <c r="N25" s="191"/>
    </row>
    <row r="26" spans="2:14" x14ac:dyDescent="0.25">
      <c r="B26" s="196"/>
      <c r="C26" s="124" t="s">
        <v>50</v>
      </c>
      <c r="D26" s="125"/>
      <c r="E26" s="160">
        <v>114746.96</v>
      </c>
      <c r="F26" s="162">
        <v>115621.96</v>
      </c>
      <c r="G26" s="189"/>
      <c r="H26" s="190"/>
      <c r="I26" s="193"/>
      <c r="J26" s="192"/>
      <c r="K26" s="192"/>
      <c r="L26" s="192"/>
      <c r="M26" s="193"/>
      <c r="N26" s="193"/>
    </row>
    <row r="27" spans="2:14" ht="15.75" thickBot="1" x14ac:dyDescent="0.3">
      <c r="B27" s="196"/>
      <c r="C27" s="126"/>
      <c r="D27" s="127"/>
      <c r="E27" s="161"/>
      <c r="F27" s="163"/>
      <c r="G27" s="189"/>
      <c r="H27" s="190"/>
      <c r="I27" s="193"/>
      <c r="J27" s="192"/>
      <c r="K27" s="192"/>
      <c r="L27" s="192"/>
      <c r="M27" s="193"/>
      <c r="N27" s="193"/>
    </row>
    <row r="28" spans="2:14" x14ac:dyDescent="0.25">
      <c r="B28" s="25"/>
      <c r="C28" s="40"/>
      <c r="D28" s="31"/>
      <c r="E28" s="32"/>
      <c r="F28" s="69"/>
      <c r="G28" s="80"/>
      <c r="H28" s="83"/>
      <c r="I28" s="3"/>
      <c r="J28" s="90"/>
      <c r="K28" s="90"/>
      <c r="L28" s="90"/>
      <c r="M28" s="3"/>
      <c r="N28" s="3"/>
    </row>
    <row r="29" spans="2:14" x14ac:dyDescent="0.25">
      <c r="B29" s="137" t="s">
        <v>40</v>
      </c>
      <c r="C29" s="145" t="s">
        <v>42</v>
      </c>
      <c r="D29" s="62" t="s">
        <v>15</v>
      </c>
      <c r="E29" s="63">
        <v>77263.94</v>
      </c>
      <c r="F29" s="75">
        <v>77913.94</v>
      </c>
      <c r="G29" s="93">
        <v>12000</v>
      </c>
      <c r="H29" s="97">
        <v>563888.29</v>
      </c>
      <c r="I29" s="117">
        <v>563888.29</v>
      </c>
      <c r="J29" s="121" t="s">
        <v>66</v>
      </c>
      <c r="K29" s="121" t="s">
        <v>66</v>
      </c>
      <c r="L29" s="121" t="s">
        <v>66</v>
      </c>
      <c r="M29" s="121" t="s">
        <v>66</v>
      </c>
      <c r="N29" s="121" t="s">
        <v>66</v>
      </c>
    </row>
    <row r="30" spans="2:14" x14ac:dyDescent="0.25">
      <c r="B30" s="138"/>
      <c r="C30" s="146"/>
      <c r="D30" s="22" t="s">
        <v>16</v>
      </c>
      <c r="E30" s="11">
        <v>709.72</v>
      </c>
      <c r="F30" s="75">
        <v>1159.72</v>
      </c>
      <c r="G30" s="94"/>
      <c r="H30" s="98"/>
      <c r="I30" s="118"/>
      <c r="J30" s="118"/>
      <c r="K30" s="118"/>
      <c r="L30" s="118"/>
      <c r="M30" s="118"/>
      <c r="N30" s="118"/>
    </row>
    <row r="31" spans="2:14" x14ac:dyDescent="0.25">
      <c r="B31" s="138"/>
      <c r="C31" s="146"/>
      <c r="D31" s="22" t="s">
        <v>17</v>
      </c>
      <c r="E31" s="11">
        <v>1087.58</v>
      </c>
      <c r="F31" s="75">
        <v>1737.58</v>
      </c>
      <c r="G31" s="94"/>
      <c r="H31" s="98"/>
      <c r="I31" s="118"/>
      <c r="J31" s="118"/>
      <c r="K31" s="118"/>
      <c r="L31" s="118"/>
      <c r="M31" s="118"/>
      <c r="N31" s="118"/>
    </row>
    <row r="32" spans="2:14" x14ac:dyDescent="0.25">
      <c r="B32" s="138"/>
      <c r="C32" s="146"/>
      <c r="D32" s="22" t="s">
        <v>18</v>
      </c>
      <c r="E32" s="11">
        <v>10877.03</v>
      </c>
      <c r="F32" s="75">
        <v>11327.03</v>
      </c>
      <c r="G32" s="94"/>
      <c r="H32" s="98"/>
      <c r="I32" s="118"/>
      <c r="J32" s="118"/>
      <c r="K32" s="118"/>
      <c r="L32" s="118"/>
      <c r="M32" s="118"/>
      <c r="N32" s="118"/>
    </row>
    <row r="33" spans="2:14" x14ac:dyDescent="0.25">
      <c r="B33" s="138"/>
      <c r="C33" s="146"/>
      <c r="D33" s="22" t="s">
        <v>19</v>
      </c>
      <c r="E33" s="11">
        <v>51.42</v>
      </c>
      <c r="F33" s="75">
        <v>701.42000000000007</v>
      </c>
      <c r="G33" s="94"/>
      <c r="H33" s="98"/>
      <c r="I33" s="118"/>
      <c r="J33" s="118"/>
      <c r="K33" s="118"/>
      <c r="L33" s="118"/>
      <c r="M33" s="118"/>
      <c r="N33" s="118"/>
    </row>
    <row r="34" spans="2:14" x14ac:dyDescent="0.25">
      <c r="B34" s="138"/>
      <c r="C34" s="146"/>
      <c r="D34" s="22" t="s">
        <v>20</v>
      </c>
      <c r="E34" s="11">
        <v>315682.02</v>
      </c>
      <c r="F34" s="75">
        <v>318882.02</v>
      </c>
      <c r="G34" s="94"/>
      <c r="H34" s="98"/>
      <c r="I34" s="118"/>
      <c r="J34" s="118"/>
      <c r="K34" s="118"/>
      <c r="L34" s="118"/>
      <c r="M34" s="118"/>
      <c r="N34" s="118"/>
    </row>
    <row r="35" spans="2:14" x14ac:dyDescent="0.25">
      <c r="B35" s="138"/>
      <c r="C35" s="146"/>
      <c r="D35" s="22" t="s">
        <v>21</v>
      </c>
      <c r="E35" s="11">
        <v>35383.64</v>
      </c>
      <c r="F35" s="75">
        <v>36233.64</v>
      </c>
      <c r="G35" s="94"/>
      <c r="H35" s="98"/>
      <c r="I35" s="118"/>
      <c r="J35" s="118"/>
      <c r="K35" s="118"/>
      <c r="L35" s="118"/>
      <c r="M35" s="118"/>
      <c r="N35" s="118"/>
    </row>
    <row r="36" spans="2:14" x14ac:dyDescent="0.25">
      <c r="B36" s="138"/>
      <c r="C36" s="146"/>
      <c r="D36" s="22" t="s">
        <v>22</v>
      </c>
      <c r="E36" s="11">
        <v>25564.880000000001</v>
      </c>
      <c r="F36" s="75">
        <v>27064.880000000001</v>
      </c>
      <c r="G36" s="94"/>
      <c r="H36" s="98"/>
      <c r="I36" s="118"/>
      <c r="J36" s="118"/>
      <c r="K36" s="118"/>
      <c r="L36" s="118"/>
      <c r="M36" s="118"/>
      <c r="N36" s="118"/>
    </row>
    <row r="37" spans="2:14" x14ac:dyDescent="0.25">
      <c r="B37" s="138"/>
      <c r="C37" s="146"/>
      <c r="D37" s="22" t="s">
        <v>23</v>
      </c>
      <c r="E37" s="11">
        <v>31484.78</v>
      </c>
      <c r="F37" s="75">
        <v>31934.78</v>
      </c>
      <c r="G37" s="94"/>
      <c r="H37" s="98"/>
      <c r="I37" s="118"/>
      <c r="J37" s="118"/>
      <c r="K37" s="118"/>
      <c r="L37" s="118"/>
      <c r="M37" s="118"/>
      <c r="N37" s="118"/>
    </row>
    <row r="38" spans="2:14" x14ac:dyDescent="0.25">
      <c r="B38" s="138"/>
      <c r="C38" s="146"/>
      <c r="D38" s="22" t="s">
        <v>24</v>
      </c>
      <c r="E38" s="11">
        <v>14729</v>
      </c>
      <c r="F38" s="75">
        <v>15179</v>
      </c>
      <c r="G38" s="94"/>
      <c r="H38" s="98"/>
      <c r="I38" s="118"/>
      <c r="J38" s="118"/>
      <c r="K38" s="118"/>
      <c r="L38" s="118"/>
      <c r="M38" s="118"/>
      <c r="N38" s="118"/>
    </row>
    <row r="39" spans="2:14" x14ac:dyDescent="0.25">
      <c r="B39" s="138"/>
      <c r="C39" s="146"/>
      <c r="D39" s="22" t="s">
        <v>25</v>
      </c>
      <c r="E39" s="11">
        <v>6350.48</v>
      </c>
      <c r="F39" s="75">
        <v>6800.48</v>
      </c>
      <c r="G39" s="94"/>
      <c r="H39" s="98"/>
      <c r="I39" s="118"/>
      <c r="J39" s="118"/>
      <c r="K39" s="118"/>
      <c r="L39" s="118"/>
      <c r="M39" s="118"/>
      <c r="N39" s="118"/>
    </row>
    <row r="40" spans="2:14" x14ac:dyDescent="0.25">
      <c r="B40" s="138"/>
      <c r="C40" s="146"/>
      <c r="D40" s="22" t="s">
        <v>26</v>
      </c>
      <c r="E40" s="11">
        <v>15842.2</v>
      </c>
      <c r="F40" s="75">
        <v>16542.2</v>
      </c>
      <c r="G40" s="94"/>
      <c r="H40" s="98"/>
      <c r="I40" s="118"/>
      <c r="J40" s="118"/>
      <c r="K40" s="118"/>
      <c r="L40" s="118"/>
      <c r="M40" s="118"/>
      <c r="N40" s="118"/>
    </row>
    <row r="41" spans="2:14" x14ac:dyDescent="0.25">
      <c r="B41" s="138"/>
      <c r="C41" s="146"/>
      <c r="D41" s="22" t="s">
        <v>27</v>
      </c>
      <c r="E41" s="11">
        <v>1170.54</v>
      </c>
      <c r="F41" s="75">
        <v>1620.54</v>
      </c>
      <c r="G41" s="94"/>
      <c r="H41" s="98"/>
      <c r="I41" s="118"/>
      <c r="J41" s="118"/>
      <c r="K41" s="118"/>
      <c r="L41" s="118"/>
      <c r="M41" s="118"/>
      <c r="N41" s="118"/>
    </row>
    <row r="42" spans="2:14" ht="15.75" thickBot="1" x14ac:dyDescent="0.3">
      <c r="B42" s="138"/>
      <c r="C42" s="146"/>
      <c r="D42" s="23" t="s">
        <v>28</v>
      </c>
      <c r="E42" s="12">
        <v>15691.06</v>
      </c>
      <c r="F42" s="76">
        <v>16791.059999999998</v>
      </c>
      <c r="G42" s="94"/>
      <c r="H42" s="98"/>
      <c r="I42" s="118"/>
      <c r="J42" s="118"/>
      <c r="K42" s="118"/>
      <c r="L42" s="118"/>
      <c r="M42" s="118"/>
      <c r="N42" s="118"/>
    </row>
    <row r="43" spans="2:14" x14ac:dyDescent="0.25">
      <c r="B43" s="139"/>
      <c r="C43" s="147"/>
      <c r="D43" s="149" t="s">
        <v>54</v>
      </c>
      <c r="E43" s="141">
        <v>551888.29</v>
      </c>
      <c r="F43" s="143">
        <v>563888.29</v>
      </c>
      <c r="G43" s="95"/>
      <c r="H43" s="99"/>
      <c r="I43" s="119"/>
      <c r="J43" s="119"/>
      <c r="K43" s="119"/>
      <c r="L43" s="119"/>
      <c r="M43" s="119"/>
      <c r="N43" s="119"/>
    </row>
    <row r="44" spans="2:14" ht="15.75" thickBot="1" x14ac:dyDescent="0.3">
      <c r="B44" s="140"/>
      <c r="C44" s="148"/>
      <c r="D44" s="150"/>
      <c r="E44" s="142"/>
      <c r="F44" s="144"/>
      <c r="G44" s="96"/>
      <c r="H44" s="100"/>
      <c r="I44" s="120"/>
      <c r="J44" s="120"/>
      <c r="K44" s="120"/>
      <c r="L44" s="120"/>
      <c r="M44" s="120"/>
      <c r="N44" s="120"/>
    </row>
    <row r="45" spans="2:14" ht="17.25" thickTop="1" thickBot="1" x14ac:dyDescent="0.3">
      <c r="B45" s="13"/>
      <c r="C45" s="13"/>
      <c r="D45" s="14" t="s">
        <v>29</v>
      </c>
      <c r="E45" s="15">
        <v>8841123.0599999987</v>
      </c>
      <c r="F45" s="77">
        <v>8945523.0599999987</v>
      </c>
      <c r="G45" s="81">
        <v>104400</v>
      </c>
      <c r="H45" s="84">
        <v>8945523.0599999987</v>
      </c>
      <c r="I45" s="16">
        <v>653323.05999999971</v>
      </c>
      <c r="J45" s="91">
        <f>SUM(J5:J44)</f>
        <v>3859620</v>
      </c>
      <c r="K45" s="91">
        <f>SUM(K5:K44)</f>
        <v>2292430</v>
      </c>
      <c r="L45" s="91">
        <f>SUM(L5:L44)</f>
        <v>6152050</v>
      </c>
      <c r="M45" s="16">
        <f>SUM(M5:M44)</f>
        <v>6059650</v>
      </c>
      <c r="N45" s="16">
        <v>2140150</v>
      </c>
    </row>
    <row r="46" spans="2:14" ht="22.5" customHeight="1" thickTop="1" x14ac:dyDescent="0.25">
      <c r="E46" s="27"/>
      <c r="I46" s="27"/>
    </row>
    <row r="47" spans="2:14" x14ac:dyDescent="0.25">
      <c r="B47" t="s">
        <v>55</v>
      </c>
      <c r="E47" s="27"/>
      <c r="F47" s="27"/>
      <c r="I47" s="27"/>
    </row>
    <row r="48" spans="2:14" x14ac:dyDescent="0.25">
      <c r="E48" s="27"/>
      <c r="I48" s="27"/>
    </row>
    <row r="49" spans="2:9" x14ac:dyDescent="0.25">
      <c r="E49" s="27"/>
      <c r="I49" s="27"/>
    </row>
    <row r="50" spans="2:9" x14ac:dyDescent="0.25">
      <c r="B50" s="85" t="s">
        <v>58</v>
      </c>
      <c r="C50" t="s">
        <v>57</v>
      </c>
      <c r="E50" s="27"/>
      <c r="I50" s="27"/>
    </row>
    <row r="51" spans="2:9" x14ac:dyDescent="0.25">
      <c r="B51" s="78" t="s">
        <v>56</v>
      </c>
      <c r="C51" t="s">
        <v>63</v>
      </c>
      <c r="E51" s="27"/>
      <c r="I51" s="27"/>
    </row>
    <row r="52" spans="2:9" x14ac:dyDescent="0.25">
      <c r="B52" s="86" t="s">
        <v>59</v>
      </c>
      <c r="C52" t="s">
        <v>60</v>
      </c>
    </row>
    <row r="53" spans="2:9" x14ac:dyDescent="0.25">
      <c r="B53" s="87" t="s">
        <v>62</v>
      </c>
      <c r="C53" t="s">
        <v>64</v>
      </c>
    </row>
  </sheetData>
  <mergeCells count="37">
    <mergeCell ref="B7:B27"/>
    <mergeCell ref="E22:E23"/>
    <mergeCell ref="F22:F23"/>
    <mergeCell ref="C22:D23"/>
    <mergeCell ref="E26:E27"/>
    <mergeCell ref="F26:F27"/>
    <mergeCell ref="E15:E16"/>
    <mergeCell ref="B29:B44"/>
    <mergeCell ref="E43:E44"/>
    <mergeCell ref="F43:F44"/>
    <mergeCell ref="C29:C44"/>
    <mergeCell ref="D43:D44"/>
    <mergeCell ref="C26:D27"/>
    <mergeCell ref="C7:C9"/>
    <mergeCell ref="C13:C14"/>
    <mergeCell ref="C18:C21"/>
    <mergeCell ref="C10:D11"/>
    <mergeCell ref="C15:D16"/>
    <mergeCell ref="I7:I27"/>
    <mergeCell ref="K7:K27"/>
    <mergeCell ref="N7:N27"/>
    <mergeCell ref="I29:I44"/>
    <mergeCell ref="K29:K44"/>
    <mergeCell ref="N29:N44"/>
    <mergeCell ref="M7:M27"/>
    <mergeCell ref="M29:M44"/>
    <mergeCell ref="J7:J27"/>
    <mergeCell ref="J29:J44"/>
    <mergeCell ref="L7:L27"/>
    <mergeCell ref="L29:L44"/>
    <mergeCell ref="G29:G44"/>
    <mergeCell ref="H29:H44"/>
    <mergeCell ref="E10:E11"/>
    <mergeCell ref="F10:F11"/>
    <mergeCell ref="G7:G27"/>
    <mergeCell ref="H7:H27"/>
    <mergeCell ref="F15:F16"/>
  </mergeCells>
  <pageMargins left="0.70866141732283472" right="0.19685039370078741" top="0.19685039370078741" bottom="0.19685039370078741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3"/>
  <sheetViews>
    <sheetView topLeftCell="A13" zoomScaleNormal="100" workbookViewId="0">
      <selection activeCell="L45" sqref="L45"/>
    </sheetView>
  </sheetViews>
  <sheetFormatPr defaultRowHeight="15" x14ac:dyDescent="0.25"/>
  <cols>
    <col min="1" max="1" width="1.28515625" customWidth="1"/>
    <col min="2" max="2" width="20.42578125" customWidth="1"/>
    <col min="3" max="3" width="17.42578125" customWidth="1"/>
    <col min="4" max="4" width="45.85546875" customWidth="1"/>
    <col min="5" max="5" width="16" customWidth="1"/>
    <col min="6" max="8" width="14" hidden="1" customWidth="1"/>
    <col min="9" max="10" width="16" hidden="1" customWidth="1"/>
    <col min="11" max="11" width="17" hidden="1" customWidth="1"/>
    <col min="12" max="12" width="14.7109375" customWidth="1"/>
    <col min="13" max="13" width="16" style="87" hidden="1" customWidth="1"/>
    <col min="14" max="15" width="16" customWidth="1"/>
    <col min="17" max="17" width="14.42578125" bestFit="1" customWidth="1"/>
  </cols>
  <sheetData>
    <row r="1" spans="2:17" ht="18.75" x14ac:dyDescent="0.3">
      <c r="B1" s="2" t="s">
        <v>52</v>
      </c>
    </row>
    <row r="2" spans="2:17" x14ac:dyDescent="0.25">
      <c r="B2" t="s">
        <v>53</v>
      </c>
    </row>
    <row r="3" spans="2:17" ht="19.5" thickBot="1" x14ac:dyDescent="0.35">
      <c r="B3" s="2" t="s">
        <v>46</v>
      </c>
      <c r="C3" s="2"/>
      <c r="D3" s="1"/>
      <c r="E3" s="1"/>
      <c r="F3" s="1"/>
      <c r="G3" s="1"/>
    </row>
    <row r="4" spans="2:17" ht="75.75" thickBot="1" x14ac:dyDescent="0.3">
      <c r="B4" s="4" t="s">
        <v>38</v>
      </c>
      <c r="C4" s="4" t="s">
        <v>32</v>
      </c>
      <c r="D4" s="4" t="s">
        <v>31</v>
      </c>
      <c r="E4" s="4" t="s">
        <v>33</v>
      </c>
      <c r="F4" s="43" t="s">
        <v>43</v>
      </c>
      <c r="G4" s="43" t="s">
        <v>44</v>
      </c>
      <c r="H4" s="43" t="s">
        <v>41</v>
      </c>
      <c r="I4" s="64" t="s">
        <v>34</v>
      </c>
      <c r="J4" s="43" t="s">
        <v>51</v>
      </c>
      <c r="K4" s="64" t="s">
        <v>45</v>
      </c>
      <c r="L4" s="4" t="s">
        <v>35</v>
      </c>
      <c r="M4" s="88" t="s">
        <v>36</v>
      </c>
      <c r="N4" s="4" t="s">
        <v>65</v>
      </c>
      <c r="O4" s="4" t="s">
        <v>68</v>
      </c>
      <c r="Q4" s="27"/>
    </row>
    <row r="5" spans="2:17" ht="45" x14ac:dyDescent="0.25">
      <c r="B5" s="24" t="s">
        <v>37</v>
      </c>
      <c r="C5" s="5" t="s">
        <v>0</v>
      </c>
      <c r="D5" s="17" t="s">
        <v>30</v>
      </c>
      <c r="E5" s="6">
        <v>5551109.8899999997</v>
      </c>
      <c r="F5" s="44">
        <v>29500</v>
      </c>
      <c r="G5" s="44">
        <v>29500</v>
      </c>
      <c r="H5" s="44">
        <v>26000</v>
      </c>
      <c r="I5" s="65">
        <f>E5+F5+G5+H5</f>
        <v>5636109.8899999997</v>
      </c>
      <c r="J5" s="79">
        <f>F5+G5+H5</f>
        <v>85000</v>
      </c>
      <c r="K5" s="82">
        <f>I5</f>
        <v>5636109.8899999997</v>
      </c>
      <c r="L5" s="41">
        <f>K5-M5-O5</f>
        <v>9.8899999996647239</v>
      </c>
      <c r="M5" s="89">
        <v>3663470</v>
      </c>
      <c r="N5" s="41">
        <f>M5-J5</f>
        <v>3578470</v>
      </c>
      <c r="O5" s="41">
        <v>1972630</v>
      </c>
      <c r="Q5" s="27"/>
    </row>
    <row r="6" spans="2:17" x14ac:dyDescent="0.25">
      <c r="B6" s="25"/>
      <c r="C6" s="42"/>
      <c r="D6" s="18"/>
      <c r="E6" s="3"/>
      <c r="F6" s="45"/>
      <c r="G6" s="45"/>
      <c r="H6" s="45"/>
      <c r="I6" s="66"/>
      <c r="J6" s="45"/>
      <c r="K6" s="66"/>
      <c r="L6" s="26"/>
      <c r="M6" s="90"/>
      <c r="N6" s="26"/>
      <c r="O6" s="26"/>
    </row>
    <row r="7" spans="2:17" ht="21.75" customHeight="1" x14ac:dyDescent="0.25">
      <c r="B7" s="151" t="s">
        <v>39</v>
      </c>
      <c r="C7" s="128" t="s">
        <v>1</v>
      </c>
      <c r="D7" s="19" t="s">
        <v>6</v>
      </c>
      <c r="E7" s="8">
        <v>9787.3799999999992</v>
      </c>
      <c r="F7" s="46">
        <v>300</v>
      </c>
      <c r="G7" s="46">
        <v>300</v>
      </c>
      <c r="H7" s="46">
        <v>50</v>
      </c>
      <c r="I7" s="67">
        <f>E7+F7+G7+H7</f>
        <v>10437.379999999999</v>
      </c>
      <c r="J7" s="105">
        <f>F11+F16+F23+F27</f>
        <v>7400</v>
      </c>
      <c r="K7" s="108">
        <f>I10+I15+I22+I26</f>
        <v>363674.99</v>
      </c>
      <c r="L7" s="111">
        <f>K7-M7-O7</f>
        <v>4.9899999999906868</v>
      </c>
      <c r="M7" s="114">
        <v>196150</v>
      </c>
      <c r="N7" s="111">
        <f>M7-J7</f>
        <v>188750</v>
      </c>
      <c r="O7" s="111">
        <v>167520</v>
      </c>
    </row>
    <row r="8" spans="2:17" ht="21.75" customHeight="1" x14ac:dyDescent="0.25">
      <c r="B8" s="152"/>
      <c r="C8" s="128"/>
      <c r="D8" s="19" t="s">
        <v>7</v>
      </c>
      <c r="E8" s="8">
        <v>5667.64</v>
      </c>
      <c r="F8" s="46">
        <v>300</v>
      </c>
      <c r="G8" s="46">
        <v>300</v>
      </c>
      <c r="H8" s="46">
        <v>50</v>
      </c>
      <c r="I8" s="67">
        <f t="shared" ref="I8:I9" si="0">E8+F8+G8+H8</f>
        <v>6317.64</v>
      </c>
      <c r="J8" s="105"/>
      <c r="K8" s="108"/>
      <c r="L8" s="111"/>
      <c r="M8" s="114"/>
      <c r="N8" s="111"/>
      <c r="O8" s="111"/>
    </row>
    <row r="9" spans="2:17" ht="25.5" customHeight="1" thickBot="1" x14ac:dyDescent="0.3">
      <c r="B9" s="152"/>
      <c r="C9" s="129"/>
      <c r="D9" s="28" t="s">
        <v>8</v>
      </c>
      <c r="E9" s="29">
        <v>14296.7</v>
      </c>
      <c r="F9" s="47">
        <v>300</v>
      </c>
      <c r="G9" s="47">
        <v>300</v>
      </c>
      <c r="H9" s="47">
        <v>50</v>
      </c>
      <c r="I9" s="68">
        <f t="shared" si="0"/>
        <v>14946.7</v>
      </c>
      <c r="J9" s="105"/>
      <c r="K9" s="108"/>
      <c r="L9" s="111"/>
      <c r="M9" s="114"/>
      <c r="N9" s="111"/>
      <c r="O9" s="111"/>
    </row>
    <row r="10" spans="2:17" x14ac:dyDescent="0.25">
      <c r="B10" s="152"/>
      <c r="C10" s="134" t="s">
        <v>47</v>
      </c>
      <c r="D10" s="125"/>
      <c r="E10" s="101">
        <f>SUM(E7:E9)</f>
        <v>29751.72</v>
      </c>
      <c r="F10" s="48">
        <f>SUM(F7:F9)</f>
        <v>900</v>
      </c>
      <c r="G10" s="48">
        <f t="shared" ref="G10:I10" si="1">SUM(G7:G9)</f>
        <v>900</v>
      </c>
      <c r="H10" s="48">
        <f t="shared" si="1"/>
        <v>150</v>
      </c>
      <c r="I10" s="103">
        <f t="shared" si="1"/>
        <v>31701.72</v>
      </c>
      <c r="J10" s="105"/>
      <c r="K10" s="108"/>
      <c r="L10" s="111"/>
      <c r="M10" s="114"/>
      <c r="N10" s="111"/>
      <c r="O10" s="111"/>
    </row>
    <row r="11" spans="2:17" ht="15.75" thickBot="1" x14ac:dyDescent="0.3">
      <c r="B11" s="152"/>
      <c r="C11" s="126"/>
      <c r="D11" s="127"/>
      <c r="E11" s="102"/>
      <c r="F11" s="173">
        <f>F10+G10+H10</f>
        <v>1950</v>
      </c>
      <c r="G11" s="174"/>
      <c r="H11" s="175"/>
      <c r="I11" s="104"/>
      <c r="J11" s="105"/>
      <c r="K11" s="108"/>
      <c r="L11" s="111"/>
      <c r="M11" s="114"/>
      <c r="N11" s="111"/>
      <c r="O11" s="111"/>
    </row>
    <row r="12" spans="2:17" x14ac:dyDescent="0.25">
      <c r="B12" s="153"/>
      <c r="C12" s="30"/>
      <c r="D12" s="31"/>
      <c r="E12" s="32"/>
      <c r="F12" s="49"/>
      <c r="G12" s="49"/>
      <c r="H12" s="49"/>
      <c r="I12" s="69"/>
      <c r="J12" s="106"/>
      <c r="K12" s="109"/>
      <c r="L12" s="112"/>
      <c r="M12" s="115"/>
      <c r="N12" s="112"/>
      <c r="O12" s="112"/>
    </row>
    <row r="13" spans="2:17" ht="28.5" customHeight="1" x14ac:dyDescent="0.25">
      <c r="B13" s="153"/>
      <c r="C13" s="130" t="s">
        <v>2</v>
      </c>
      <c r="D13" s="20" t="s">
        <v>9</v>
      </c>
      <c r="E13" s="9">
        <v>9626.09</v>
      </c>
      <c r="F13" s="50">
        <v>300</v>
      </c>
      <c r="G13" s="50">
        <v>300</v>
      </c>
      <c r="H13" s="50">
        <v>50</v>
      </c>
      <c r="I13" s="70">
        <f>E13+F13+G13+H13</f>
        <v>10276.09</v>
      </c>
      <c r="J13" s="106"/>
      <c r="K13" s="109"/>
      <c r="L13" s="112"/>
      <c r="M13" s="115"/>
      <c r="N13" s="112"/>
      <c r="O13" s="112"/>
    </row>
    <row r="14" spans="2:17" ht="27.75" customHeight="1" thickBot="1" x14ac:dyDescent="0.3">
      <c r="B14" s="153"/>
      <c r="C14" s="131"/>
      <c r="D14" s="33" t="s">
        <v>10</v>
      </c>
      <c r="E14" s="34">
        <v>23892.2</v>
      </c>
      <c r="F14" s="51">
        <v>300</v>
      </c>
      <c r="G14" s="51">
        <v>300</v>
      </c>
      <c r="H14" s="51">
        <v>50</v>
      </c>
      <c r="I14" s="71">
        <f>E14+F14+G14+H14</f>
        <v>24542.2</v>
      </c>
      <c r="J14" s="106"/>
      <c r="K14" s="109"/>
      <c r="L14" s="112"/>
      <c r="M14" s="115"/>
      <c r="N14" s="112"/>
      <c r="O14" s="112"/>
    </row>
    <row r="15" spans="2:17" x14ac:dyDescent="0.25">
      <c r="B15" s="153"/>
      <c r="C15" s="135" t="s">
        <v>48</v>
      </c>
      <c r="D15" s="136"/>
      <c r="E15" s="164">
        <f>SUM(E13:E14)</f>
        <v>33518.29</v>
      </c>
      <c r="F15" s="52">
        <f>SUM(F13:F14)</f>
        <v>600</v>
      </c>
      <c r="G15" s="52">
        <f t="shared" ref="G15:H15" si="2">SUM(G13:G14)</f>
        <v>600</v>
      </c>
      <c r="H15" s="52">
        <f t="shared" si="2"/>
        <v>100</v>
      </c>
      <c r="I15" s="122">
        <f>SUM(I13:I14)</f>
        <v>34818.29</v>
      </c>
      <c r="J15" s="106"/>
      <c r="K15" s="109"/>
      <c r="L15" s="112"/>
      <c r="M15" s="115"/>
      <c r="N15" s="112"/>
      <c r="O15" s="112"/>
    </row>
    <row r="16" spans="2:17" ht="15.75" thickBot="1" x14ac:dyDescent="0.3">
      <c r="B16" s="153"/>
      <c r="C16" s="126"/>
      <c r="D16" s="127"/>
      <c r="E16" s="165"/>
      <c r="F16" s="179">
        <f>F15+G15+H15</f>
        <v>1300</v>
      </c>
      <c r="G16" s="180"/>
      <c r="H16" s="181"/>
      <c r="I16" s="123"/>
      <c r="J16" s="106"/>
      <c r="K16" s="109"/>
      <c r="L16" s="112"/>
      <c r="M16" s="115"/>
      <c r="N16" s="112"/>
      <c r="O16" s="112"/>
      <c r="Q16" s="27"/>
    </row>
    <row r="17" spans="2:15" x14ac:dyDescent="0.25">
      <c r="B17" s="153"/>
      <c r="C17" s="30"/>
      <c r="D17" s="31"/>
      <c r="E17" s="32"/>
      <c r="F17" s="49"/>
      <c r="G17" s="49"/>
      <c r="H17" s="49"/>
      <c r="I17" s="69"/>
      <c r="J17" s="106"/>
      <c r="K17" s="109"/>
      <c r="L17" s="112"/>
      <c r="M17" s="115"/>
      <c r="N17" s="112"/>
      <c r="O17" s="112"/>
    </row>
    <row r="18" spans="2:15" x14ac:dyDescent="0.25">
      <c r="B18" s="153"/>
      <c r="C18" s="132" t="s">
        <v>3</v>
      </c>
      <c r="D18" s="21" t="s">
        <v>11</v>
      </c>
      <c r="E18" s="10">
        <f>35697.85</f>
        <v>35697.85</v>
      </c>
      <c r="F18" s="53">
        <v>400</v>
      </c>
      <c r="G18" s="53">
        <v>400</v>
      </c>
      <c r="H18" s="53">
        <v>75</v>
      </c>
      <c r="I18" s="72">
        <f>E18+F18+G18+H18</f>
        <v>36572.85</v>
      </c>
      <c r="J18" s="106"/>
      <c r="K18" s="109"/>
      <c r="L18" s="112"/>
      <c r="M18" s="115"/>
      <c r="N18" s="112"/>
      <c r="O18" s="112"/>
    </row>
    <row r="19" spans="2:15" x14ac:dyDescent="0.25">
      <c r="B19" s="153"/>
      <c r="C19" s="132"/>
      <c r="D19" s="21" t="s">
        <v>12</v>
      </c>
      <c r="E19" s="10">
        <f>94403.47</f>
        <v>94403.47</v>
      </c>
      <c r="F19" s="53">
        <v>400</v>
      </c>
      <c r="G19" s="53">
        <v>400</v>
      </c>
      <c r="H19" s="53">
        <v>75</v>
      </c>
      <c r="I19" s="72">
        <f t="shared" ref="I19:I21" si="3">E19+F19+G19+H19</f>
        <v>95278.47</v>
      </c>
      <c r="J19" s="106"/>
      <c r="K19" s="109"/>
      <c r="L19" s="112"/>
      <c r="M19" s="115"/>
      <c r="N19" s="112"/>
      <c r="O19" s="112"/>
    </row>
    <row r="20" spans="2:15" x14ac:dyDescent="0.25">
      <c r="B20" s="153"/>
      <c r="C20" s="132"/>
      <c r="D20" s="21" t="s">
        <v>13</v>
      </c>
      <c r="E20" s="10">
        <f>78534.18</f>
        <v>78534.179999999993</v>
      </c>
      <c r="F20" s="53">
        <v>300</v>
      </c>
      <c r="G20" s="53">
        <v>300</v>
      </c>
      <c r="H20" s="53">
        <v>50</v>
      </c>
      <c r="I20" s="72">
        <f t="shared" si="3"/>
        <v>79184.179999999993</v>
      </c>
      <c r="J20" s="106"/>
      <c r="K20" s="109"/>
      <c r="L20" s="112"/>
      <c r="M20" s="115"/>
      <c r="N20" s="112"/>
      <c r="O20" s="112"/>
    </row>
    <row r="21" spans="2:15" ht="15.75" thickBot="1" x14ac:dyDescent="0.3">
      <c r="B21" s="153"/>
      <c r="C21" s="133"/>
      <c r="D21" s="35" t="s">
        <v>14</v>
      </c>
      <c r="E21" s="36">
        <f>15636.76</f>
        <v>15636.76</v>
      </c>
      <c r="F21" s="54">
        <v>400</v>
      </c>
      <c r="G21" s="54">
        <v>400</v>
      </c>
      <c r="H21" s="54">
        <v>75</v>
      </c>
      <c r="I21" s="73">
        <f t="shared" si="3"/>
        <v>16511.760000000002</v>
      </c>
      <c r="J21" s="106"/>
      <c r="K21" s="109"/>
      <c r="L21" s="112"/>
      <c r="M21" s="115"/>
      <c r="N21" s="112"/>
      <c r="O21" s="112"/>
    </row>
    <row r="22" spans="2:15" x14ac:dyDescent="0.25">
      <c r="B22" s="153"/>
      <c r="C22" s="159" t="s">
        <v>49</v>
      </c>
      <c r="D22" s="125"/>
      <c r="E22" s="155">
        <f>SUM(E18:E21)</f>
        <v>224272.26</v>
      </c>
      <c r="F22" s="55">
        <f t="shared" ref="F22:G22" si="4">SUM(F18:F21)</f>
        <v>1500</v>
      </c>
      <c r="G22" s="55">
        <f t="shared" si="4"/>
        <v>1500</v>
      </c>
      <c r="H22" s="55">
        <f>SUM(H18:H21)</f>
        <v>275</v>
      </c>
      <c r="I22" s="157">
        <f>SUM(I18:I21)</f>
        <v>227547.26</v>
      </c>
      <c r="J22" s="106"/>
      <c r="K22" s="109"/>
      <c r="L22" s="112"/>
      <c r="M22" s="115"/>
      <c r="N22" s="112"/>
      <c r="O22" s="112"/>
    </row>
    <row r="23" spans="2:15" ht="15.75" thickBot="1" x14ac:dyDescent="0.3">
      <c r="B23" s="153"/>
      <c r="C23" s="126"/>
      <c r="D23" s="127"/>
      <c r="E23" s="156"/>
      <c r="F23" s="176">
        <f>F22+G22+H22</f>
        <v>3275</v>
      </c>
      <c r="G23" s="177"/>
      <c r="H23" s="178"/>
      <c r="I23" s="158"/>
      <c r="J23" s="106"/>
      <c r="K23" s="109"/>
      <c r="L23" s="112"/>
      <c r="M23" s="115"/>
      <c r="N23" s="112"/>
      <c r="O23" s="112"/>
    </row>
    <row r="24" spans="2:15" x14ac:dyDescent="0.25">
      <c r="B24" s="153"/>
      <c r="C24" s="30"/>
      <c r="D24" s="31"/>
      <c r="E24" s="32"/>
      <c r="F24" s="49"/>
      <c r="G24" s="49"/>
      <c r="H24" s="49"/>
      <c r="I24" s="69"/>
      <c r="J24" s="106"/>
      <c r="K24" s="109"/>
      <c r="L24" s="112"/>
      <c r="M24" s="115"/>
      <c r="N24" s="112"/>
      <c r="O24" s="112"/>
    </row>
    <row r="25" spans="2:15" ht="30.75" thickBot="1" x14ac:dyDescent="0.3">
      <c r="B25" s="153"/>
      <c r="C25" s="37" t="s">
        <v>4</v>
      </c>
      <c r="D25" s="38" t="s">
        <v>5</v>
      </c>
      <c r="E25" s="39">
        <v>68732.72</v>
      </c>
      <c r="F25" s="56">
        <v>400</v>
      </c>
      <c r="G25" s="56">
        <v>400</v>
      </c>
      <c r="H25" s="56">
        <v>75</v>
      </c>
      <c r="I25" s="74">
        <f>E25+F25+G25+H25</f>
        <v>69607.72</v>
      </c>
      <c r="J25" s="106"/>
      <c r="K25" s="109"/>
      <c r="L25" s="112"/>
      <c r="M25" s="115"/>
      <c r="N25" s="112"/>
      <c r="O25" s="112"/>
    </row>
    <row r="26" spans="2:15" x14ac:dyDescent="0.25">
      <c r="B26" s="154"/>
      <c r="C26" s="124" t="s">
        <v>50</v>
      </c>
      <c r="D26" s="125"/>
      <c r="E26" s="160">
        <f>SUM(E25)</f>
        <v>68732.72</v>
      </c>
      <c r="F26" s="57">
        <f>SUM(F25)</f>
        <v>400</v>
      </c>
      <c r="G26" s="57">
        <f>SUM(G25)</f>
        <v>400</v>
      </c>
      <c r="H26" s="57">
        <f>SUM(H25)</f>
        <v>75</v>
      </c>
      <c r="I26" s="162">
        <f>SUM(I25)</f>
        <v>69607.72</v>
      </c>
      <c r="J26" s="107"/>
      <c r="K26" s="110"/>
      <c r="L26" s="113"/>
      <c r="M26" s="116"/>
      <c r="N26" s="113"/>
      <c r="O26" s="113"/>
    </row>
    <row r="27" spans="2:15" ht="15.75" thickBot="1" x14ac:dyDescent="0.3">
      <c r="B27" s="154"/>
      <c r="C27" s="126"/>
      <c r="D27" s="127"/>
      <c r="E27" s="161"/>
      <c r="F27" s="182">
        <f>F26+G26+H26</f>
        <v>875</v>
      </c>
      <c r="G27" s="183"/>
      <c r="H27" s="184"/>
      <c r="I27" s="163"/>
      <c r="J27" s="107"/>
      <c r="K27" s="110"/>
      <c r="L27" s="113"/>
      <c r="M27" s="116"/>
      <c r="N27" s="113"/>
      <c r="O27" s="113"/>
    </row>
    <row r="28" spans="2:15" x14ac:dyDescent="0.25">
      <c r="B28" s="25"/>
      <c r="C28" s="40"/>
      <c r="D28" s="31"/>
      <c r="E28" s="32"/>
      <c r="F28" s="49"/>
      <c r="G28" s="49"/>
      <c r="H28" s="49"/>
      <c r="I28" s="69"/>
      <c r="J28" s="80"/>
      <c r="K28" s="83"/>
      <c r="L28" s="3"/>
      <c r="M28" s="90"/>
      <c r="N28" s="3"/>
      <c r="O28" s="3"/>
    </row>
    <row r="29" spans="2:15" x14ac:dyDescent="0.25">
      <c r="B29" s="137" t="s">
        <v>40</v>
      </c>
      <c r="C29" s="145" t="s">
        <v>42</v>
      </c>
      <c r="D29" s="62" t="s">
        <v>15</v>
      </c>
      <c r="E29" s="63">
        <v>77263.94</v>
      </c>
      <c r="F29" s="58">
        <v>300</v>
      </c>
      <c r="G29" s="58">
        <v>300</v>
      </c>
      <c r="H29" s="58">
        <v>50</v>
      </c>
      <c r="I29" s="75">
        <f>E29+F29+G29+H29</f>
        <v>77913.94</v>
      </c>
      <c r="J29" s="93">
        <f>SUM(F29:F42)+SUM(G29:G42)+SUM(H29:H42)</f>
        <v>12000</v>
      </c>
      <c r="K29" s="97">
        <f>SUM(I29:I42)</f>
        <v>430879.06000000006</v>
      </c>
      <c r="L29" s="117">
        <f>E43</f>
        <v>418879.06000000006</v>
      </c>
      <c r="M29" s="169">
        <v>0</v>
      </c>
      <c r="N29" s="121" t="s">
        <v>66</v>
      </c>
      <c r="O29" s="121" t="s">
        <v>66</v>
      </c>
    </row>
    <row r="30" spans="2:15" x14ac:dyDescent="0.25">
      <c r="B30" s="138"/>
      <c r="C30" s="146"/>
      <c r="D30" s="22" t="s">
        <v>16</v>
      </c>
      <c r="E30" s="11">
        <v>463.45</v>
      </c>
      <c r="F30" s="58">
        <v>200</v>
      </c>
      <c r="G30" s="58">
        <v>200</v>
      </c>
      <c r="H30" s="58">
        <v>50</v>
      </c>
      <c r="I30" s="75">
        <f t="shared" ref="I30:I42" si="5">E30+F30+G30+H30</f>
        <v>913.45</v>
      </c>
      <c r="J30" s="94"/>
      <c r="K30" s="98"/>
      <c r="L30" s="118"/>
      <c r="M30" s="170"/>
      <c r="N30" s="118"/>
      <c r="O30" s="118"/>
    </row>
    <row r="31" spans="2:15" x14ac:dyDescent="0.25">
      <c r="B31" s="138"/>
      <c r="C31" s="146"/>
      <c r="D31" s="22" t="s">
        <v>17</v>
      </c>
      <c r="E31" s="11">
        <v>780.53</v>
      </c>
      <c r="F31" s="58">
        <v>300</v>
      </c>
      <c r="G31" s="58">
        <v>300</v>
      </c>
      <c r="H31" s="58">
        <v>50</v>
      </c>
      <c r="I31" s="75">
        <f t="shared" si="5"/>
        <v>1430.53</v>
      </c>
      <c r="J31" s="94"/>
      <c r="K31" s="98"/>
      <c r="L31" s="118"/>
      <c r="M31" s="170"/>
      <c r="N31" s="118"/>
      <c r="O31" s="118"/>
    </row>
    <row r="32" spans="2:15" x14ac:dyDescent="0.25">
      <c r="B32" s="138"/>
      <c r="C32" s="146"/>
      <c r="D32" s="22" t="s">
        <v>18</v>
      </c>
      <c r="E32" s="11">
        <v>6828.32</v>
      </c>
      <c r="F32" s="58">
        <v>200</v>
      </c>
      <c r="G32" s="58">
        <v>200</v>
      </c>
      <c r="H32" s="58">
        <v>50</v>
      </c>
      <c r="I32" s="75">
        <f t="shared" si="5"/>
        <v>7278.32</v>
      </c>
      <c r="J32" s="94"/>
      <c r="K32" s="98"/>
      <c r="L32" s="118"/>
      <c r="M32" s="170"/>
      <c r="N32" s="118"/>
      <c r="O32" s="118"/>
    </row>
    <row r="33" spans="2:15" x14ac:dyDescent="0.25">
      <c r="B33" s="138"/>
      <c r="C33" s="146"/>
      <c r="D33" s="22" t="s">
        <v>19</v>
      </c>
      <c r="E33" s="11">
        <v>51.42</v>
      </c>
      <c r="F33" s="58">
        <v>300</v>
      </c>
      <c r="G33" s="58">
        <v>300</v>
      </c>
      <c r="H33" s="58">
        <v>50</v>
      </c>
      <c r="I33" s="75">
        <f t="shared" si="5"/>
        <v>701.42000000000007</v>
      </c>
      <c r="J33" s="94"/>
      <c r="K33" s="98"/>
      <c r="L33" s="118"/>
      <c r="M33" s="170"/>
      <c r="N33" s="118"/>
      <c r="O33" s="118"/>
    </row>
    <row r="34" spans="2:15" x14ac:dyDescent="0.25">
      <c r="B34" s="138"/>
      <c r="C34" s="146"/>
      <c r="D34" s="22" t="s">
        <v>20</v>
      </c>
      <c r="E34" s="11">
        <v>225027.88</v>
      </c>
      <c r="F34" s="58">
        <v>1500</v>
      </c>
      <c r="G34" s="58">
        <v>1500</v>
      </c>
      <c r="H34" s="58">
        <v>200</v>
      </c>
      <c r="I34" s="75">
        <f t="shared" si="5"/>
        <v>228227.88</v>
      </c>
      <c r="J34" s="94"/>
      <c r="K34" s="98"/>
      <c r="L34" s="118"/>
      <c r="M34" s="170"/>
      <c r="N34" s="118"/>
      <c r="O34" s="118"/>
    </row>
    <row r="35" spans="2:15" x14ac:dyDescent="0.25">
      <c r="B35" s="138"/>
      <c r="C35" s="146"/>
      <c r="D35" s="22" t="s">
        <v>21</v>
      </c>
      <c r="E35" s="11">
        <v>26943.8</v>
      </c>
      <c r="F35" s="58">
        <v>400</v>
      </c>
      <c r="G35" s="58">
        <v>400</v>
      </c>
      <c r="H35" s="58">
        <v>50</v>
      </c>
      <c r="I35" s="75">
        <f t="shared" si="5"/>
        <v>27793.8</v>
      </c>
      <c r="J35" s="94"/>
      <c r="K35" s="98"/>
      <c r="L35" s="118"/>
      <c r="M35" s="170"/>
      <c r="N35" s="118"/>
      <c r="O35" s="118"/>
    </row>
    <row r="36" spans="2:15" x14ac:dyDescent="0.25">
      <c r="B36" s="138"/>
      <c r="C36" s="146"/>
      <c r="D36" s="22" t="s">
        <v>22</v>
      </c>
      <c r="E36" s="11">
        <v>21262.58</v>
      </c>
      <c r="F36" s="58">
        <v>700</v>
      </c>
      <c r="G36" s="58">
        <v>700</v>
      </c>
      <c r="H36" s="58">
        <v>100</v>
      </c>
      <c r="I36" s="75">
        <f t="shared" si="5"/>
        <v>22762.58</v>
      </c>
      <c r="J36" s="94"/>
      <c r="K36" s="98"/>
      <c r="L36" s="118"/>
      <c r="M36" s="170"/>
      <c r="N36" s="118"/>
      <c r="O36" s="118"/>
    </row>
    <row r="37" spans="2:15" x14ac:dyDescent="0.25">
      <c r="B37" s="138"/>
      <c r="C37" s="146"/>
      <c r="D37" s="22" t="s">
        <v>23</v>
      </c>
      <c r="E37" s="11">
        <v>23004.2</v>
      </c>
      <c r="F37" s="58">
        <v>200</v>
      </c>
      <c r="G37" s="58">
        <v>200</v>
      </c>
      <c r="H37" s="58">
        <v>50</v>
      </c>
      <c r="I37" s="75">
        <f t="shared" si="5"/>
        <v>23454.2</v>
      </c>
      <c r="J37" s="94"/>
      <c r="K37" s="98"/>
      <c r="L37" s="118"/>
      <c r="M37" s="170"/>
      <c r="N37" s="118"/>
      <c r="O37" s="118"/>
    </row>
    <row r="38" spans="2:15" x14ac:dyDescent="0.25">
      <c r="B38" s="138"/>
      <c r="C38" s="146"/>
      <c r="D38" s="22" t="s">
        <v>24</v>
      </c>
      <c r="E38" s="11">
        <v>3902.87</v>
      </c>
      <c r="F38" s="58">
        <v>200</v>
      </c>
      <c r="G38" s="58">
        <v>200</v>
      </c>
      <c r="H38" s="58">
        <v>50</v>
      </c>
      <c r="I38" s="75">
        <f t="shared" si="5"/>
        <v>4352.87</v>
      </c>
      <c r="J38" s="94"/>
      <c r="K38" s="98"/>
      <c r="L38" s="118"/>
      <c r="M38" s="170"/>
      <c r="N38" s="118"/>
      <c r="O38" s="118"/>
    </row>
    <row r="39" spans="2:15" x14ac:dyDescent="0.25">
      <c r="B39" s="138"/>
      <c r="C39" s="146"/>
      <c r="D39" s="22" t="s">
        <v>25</v>
      </c>
      <c r="E39" s="11">
        <v>4895.83</v>
      </c>
      <c r="F39" s="58">
        <v>200</v>
      </c>
      <c r="G39" s="58">
        <v>200</v>
      </c>
      <c r="H39" s="58">
        <v>50</v>
      </c>
      <c r="I39" s="75">
        <f t="shared" si="5"/>
        <v>5345.83</v>
      </c>
      <c r="J39" s="94"/>
      <c r="K39" s="98"/>
      <c r="L39" s="118"/>
      <c r="M39" s="170"/>
      <c r="N39" s="118"/>
      <c r="O39" s="118"/>
    </row>
    <row r="40" spans="2:15" x14ac:dyDescent="0.25">
      <c r="B40" s="138"/>
      <c r="C40" s="146"/>
      <c r="D40" s="22" t="s">
        <v>26</v>
      </c>
      <c r="E40" s="11">
        <v>13619.15</v>
      </c>
      <c r="F40" s="58">
        <v>300</v>
      </c>
      <c r="G40" s="58">
        <v>300</v>
      </c>
      <c r="H40" s="58">
        <v>100</v>
      </c>
      <c r="I40" s="75">
        <f t="shared" si="5"/>
        <v>14319.15</v>
      </c>
      <c r="J40" s="94"/>
      <c r="K40" s="98"/>
      <c r="L40" s="118"/>
      <c r="M40" s="170"/>
      <c r="N40" s="118"/>
      <c r="O40" s="118"/>
    </row>
    <row r="41" spans="2:15" x14ac:dyDescent="0.25">
      <c r="B41" s="138"/>
      <c r="C41" s="146"/>
      <c r="D41" s="22" t="s">
        <v>27</v>
      </c>
      <c r="E41" s="11">
        <v>894.83</v>
      </c>
      <c r="F41" s="58">
        <v>200</v>
      </c>
      <c r="G41" s="58">
        <v>200</v>
      </c>
      <c r="H41" s="58">
        <v>50</v>
      </c>
      <c r="I41" s="75">
        <f t="shared" si="5"/>
        <v>1344.83</v>
      </c>
      <c r="J41" s="94"/>
      <c r="K41" s="98"/>
      <c r="L41" s="118"/>
      <c r="M41" s="170"/>
      <c r="N41" s="118"/>
      <c r="O41" s="118"/>
    </row>
    <row r="42" spans="2:15" ht="15.75" thickBot="1" x14ac:dyDescent="0.3">
      <c r="B42" s="138"/>
      <c r="C42" s="146"/>
      <c r="D42" s="23" t="s">
        <v>28</v>
      </c>
      <c r="E42" s="12">
        <v>13940.26</v>
      </c>
      <c r="F42" s="59">
        <v>500</v>
      </c>
      <c r="G42" s="59">
        <v>500</v>
      </c>
      <c r="H42" s="59">
        <v>100</v>
      </c>
      <c r="I42" s="76">
        <f t="shared" si="5"/>
        <v>15040.26</v>
      </c>
      <c r="J42" s="94"/>
      <c r="K42" s="98"/>
      <c r="L42" s="118"/>
      <c r="M42" s="170"/>
      <c r="N42" s="118"/>
      <c r="O42" s="118"/>
    </row>
    <row r="43" spans="2:15" x14ac:dyDescent="0.25">
      <c r="B43" s="139"/>
      <c r="C43" s="147"/>
      <c r="D43" s="149" t="s">
        <v>54</v>
      </c>
      <c r="E43" s="141">
        <f>SUM(E29:E42)</f>
        <v>418879.06000000006</v>
      </c>
      <c r="F43" s="60">
        <f>SUM(F29:F42)</f>
        <v>5500</v>
      </c>
      <c r="G43" s="60">
        <f>SUM(G29:G42)</f>
        <v>5500</v>
      </c>
      <c r="H43" s="60">
        <f>SUM(H29:H42)</f>
        <v>1000</v>
      </c>
      <c r="I43" s="143">
        <f>SUM(I29:I42)</f>
        <v>430879.06000000006</v>
      </c>
      <c r="J43" s="95"/>
      <c r="K43" s="99"/>
      <c r="L43" s="119"/>
      <c r="M43" s="171"/>
      <c r="N43" s="119"/>
      <c r="O43" s="119"/>
    </row>
    <row r="44" spans="2:15" ht="15.75" thickBot="1" x14ac:dyDescent="0.3">
      <c r="B44" s="140"/>
      <c r="C44" s="148"/>
      <c r="D44" s="150"/>
      <c r="E44" s="142"/>
      <c r="F44" s="166">
        <f>F43+G43+H43</f>
        <v>12000</v>
      </c>
      <c r="G44" s="167"/>
      <c r="H44" s="168"/>
      <c r="I44" s="144"/>
      <c r="J44" s="96"/>
      <c r="K44" s="100"/>
      <c r="L44" s="120"/>
      <c r="M44" s="172"/>
      <c r="N44" s="120"/>
      <c r="O44" s="120"/>
    </row>
    <row r="45" spans="2:15" ht="17.25" thickTop="1" thickBot="1" x14ac:dyDescent="0.3">
      <c r="B45" s="13"/>
      <c r="C45" s="13"/>
      <c r="D45" s="14" t="s">
        <v>29</v>
      </c>
      <c r="E45" s="15">
        <f>E5+E10+E15+E22+E26+E43</f>
        <v>6326263.9399999995</v>
      </c>
      <c r="F45" s="61">
        <f t="shared" ref="F45:G45" si="6">SUM(F29:F42)+F26+F22+F15+F10+F5</f>
        <v>38400</v>
      </c>
      <c r="G45" s="61">
        <f t="shared" si="6"/>
        <v>38400</v>
      </c>
      <c r="H45" s="61">
        <f>SUM(H29:H42)+H26+H22+H15+H10+H5</f>
        <v>27600</v>
      </c>
      <c r="I45" s="77">
        <f>I5+I10+I15+I22+I26+I43</f>
        <v>6430663.9399999995</v>
      </c>
      <c r="J45" s="81">
        <f>SUM(J5:J42)</f>
        <v>104400</v>
      </c>
      <c r="K45" s="84">
        <f>K5+K7+K29</f>
        <v>6430663.9399999995</v>
      </c>
      <c r="L45" s="16">
        <f>SUM(L5:L42)</f>
        <v>418893.93999999971</v>
      </c>
      <c r="M45" s="91">
        <f t="shared" ref="M45:O45" si="7">SUM(M5:M42)</f>
        <v>3859620</v>
      </c>
      <c r="N45" s="16">
        <f t="shared" si="7"/>
        <v>3767220</v>
      </c>
      <c r="O45" s="16">
        <f t="shared" si="7"/>
        <v>2140150</v>
      </c>
    </row>
    <row r="46" spans="2:15" ht="22.5" customHeight="1" thickTop="1" x14ac:dyDescent="0.25">
      <c r="E46" s="27"/>
      <c r="F46" s="27"/>
      <c r="L46" s="27"/>
    </row>
    <row r="47" spans="2:15" x14ac:dyDescent="0.25">
      <c r="B47" t="s">
        <v>55</v>
      </c>
      <c r="E47" s="27"/>
      <c r="F47" s="27"/>
      <c r="G47" s="27"/>
      <c r="H47" s="27"/>
      <c r="L47" s="27"/>
    </row>
    <row r="48" spans="2:15" x14ac:dyDescent="0.25">
      <c r="B48" t="s">
        <v>61</v>
      </c>
      <c r="E48" s="27"/>
      <c r="F48" s="27"/>
      <c r="G48" s="27"/>
      <c r="H48" s="27"/>
      <c r="L48" s="27"/>
    </row>
    <row r="49" spans="2:12" x14ac:dyDescent="0.25">
      <c r="E49" s="27"/>
      <c r="F49" s="27"/>
      <c r="G49" s="27"/>
      <c r="H49" s="27"/>
      <c r="L49" s="27"/>
    </row>
    <row r="50" spans="2:12" x14ac:dyDescent="0.25">
      <c r="B50" s="85" t="s">
        <v>58</v>
      </c>
      <c r="C50" t="s">
        <v>57</v>
      </c>
      <c r="E50" s="27"/>
      <c r="F50" s="27"/>
      <c r="G50" s="27"/>
      <c r="H50" s="27"/>
      <c r="L50" s="27"/>
    </row>
    <row r="51" spans="2:12" x14ac:dyDescent="0.25">
      <c r="B51" s="78"/>
      <c r="E51" s="27"/>
      <c r="L51" s="27"/>
    </row>
    <row r="52" spans="2:12" x14ac:dyDescent="0.25">
      <c r="B52" s="86"/>
    </row>
    <row r="53" spans="2:12" x14ac:dyDescent="0.25">
      <c r="B53" s="87"/>
    </row>
  </sheetData>
  <mergeCells count="38">
    <mergeCell ref="B7:B27"/>
    <mergeCell ref="C7:C9"/>
    <mergeCell ref="J7:J27"/>
    <mergeCell ref="K7:K27"/>
    <mergeCell ref="L7:L27"/>
    <mergeCell ref="F16:H16"/>
    <mergeCell ref="C18:C21"/>
    <mergeCell ref="C22:D23"/>
    <mergeCell ref="E22:E23"/>
    <mergeCell ref="F27:H27"/>
    <mergeCell ref="N7:N27"/>
    <mergeCell ref="O7:O27"/>
    <mergeCell ref="C10:D11"/>
    <mergeCell ref="E10:E11"/>
    <mergeCell ref="I10:I11"/>
    <mergeCell ref="F11:H11"/>
    <mergeCell ref="C13:C14"/>
    <mergeCell ref="C15:D16"/>
    <mergeCell ref="E15:E16"/>
    <mergeCell ref="I15:I16"/>
    <mergeCell ref="M7:M27"/>
    <mergeCell ref="I22:I23"/>
    <mergeCell ref="F23:H23"/>
    <mergeCell ref="C26:D27"/>
    <mergeCell ref="E26:E27"/>
    <mergeCell ref="I26:I27"/>
    <mergeCell ref="B29:B44"/>
    <mergeCell ref="C29:C44"/>
    <mergeCell ref="J29:J44"/>
    <mergeCell ref="K29:K44"/>
    <mergeCell ref="L29:L44"/>
    <mergeCell ref="N29:N44"/>
    <mergeCell ref="O29:O44"/>
    <mergeCell ref="D43:D44"/>
    <mergeCell ref="E43:E44"/>
    <mergeCell ref="I43:I44"/>
    <mergeCell ref="F44:H44"/>
    <mergeCell ref="M29:M44"/>
  </mergeCells>
  <pageMargins left="0.70866141732283472" right="0.19685039370078741" top="0.19685039370078741" bottom="0.19685039370078741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viditeľné stĺpce</vt:lpstr>
      <vt:lpstr>skryté stĺpce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Rozenberg Vladimír Ing.</dc:creator>
  <cp:lastModifiedBy>Štulajterová Janka Mgr.</cp:lastModifiedBy>
  <cp:lastPrinted>2023-04-13T06:43:21Z</cp:lastPrinted>
  <dcterms:created xsi:type="dcterms:W3CDTF">2021-07-20T13:30:35Z</dcterms:created>
  <dcterms:modified xsi:type="dcterms:W3CDTF">2023-04-13T06:44:25Z</dcterms:modified>
</cp:coreProperties>
</file>